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907A55A6-9B1E-4195-B6EF-AD30329BB51B}" xr6:coauthVersionLast="47" xr6:coauthVersionMax="47" xr10:uidLastSave="{00000000-0000-0000-0000-000000000000}"/>
  <bookViews>
    <workbookView xWindow="-120" yWindow="-120" windowWidth="29040" windowHeight="15840" xr2:uid="{618A96B9-547A-48D3-A3AF-7EB94C6997C4}"/>
  </bookViews>
  <sheets>
    <sheet name="Instructions" sheetId="4" r:id="rId1"/>
    <sheet name="Budget" sheetId="2" r:id="rId2"/>
    <sheet name="Detail" sheetId="1" r:id="rId3"/>
    <sheet name="Sheet3" sheetId="3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2" l="1"/>
  <c r="C107" i="2" s="1"/>
  <c r="C48" i="2"/>
  <c r="E48" i="2"/>
  <c r="A23" i="2"/>
  <c r="A24" i="2"/>
  <c r="C24" i="2" s="1"/>
  <c r="A25" i="2"/>
  <c r="C25" i="2" s="1"/>
  <c r="A26" i="2"/>
  <c r="C26" i="2" s="1"/>
  <c r="A27" i="2"/>
  <c r="C27" i="2" s="1"/>
  <c r="A22" i="2"/>
  <c r="E26" i="2"/>
  <c r="E3" i="2"/>
  <c r="E107" i="2" s="1"/>
  <c r="A118" i="3"/>
  <c r="E118" i="3" s="1"/>
  <c r="A48" i="2"/>
  <c r="A119" i="3"/>
  <c r="C119" i="3" s="1"/>
  <c r="A120" i="3"/>
  <c r="C120" i="3" s="1"/>
  <c r="A121" i="3"/>
  <c r="E121" i="3" s="1"/>
  <c r="A122" i="3"/>
  <c r="C122" i="3" s="1"/>
  <c r="A123" i="3"/>
  <c r="E123" i="3" s="1"/>
  <c r="A124" i="3"/>
  <c r="C124" i="3" s="1"/>
  <c r="A125" i="3"/>
  <c r="C125" i="3" s="1"/>
  <c r="A126" i="3"/>
  <c r="C126" i="3" s="1"/>
  <c r="A127" i="3"/>
  <c r="E127" i="3" s="1"/>
  <c r="A128" i="3"/>
  <c r="C128" i="3" s="1"/>
  <c r="A129" i="3"/>
  <c r="C129" i="3" s="1"/>
  <c r="A130" i="3"/>
  <c r="E130" i="3" s="1"/>
  <c r="A131" i="3"/>
  <c r="C131" i="3" s="1"/>
  <c r="A132" i="3"/>
  <c r="C132" i="3" s="1"/>
  <c r="A133" i="3"/>
  <c r="E133" i="3" s="1"/>
  <c r="A134" i="3"/>
  <c r="C134" i="3" s="1"/>
  <c r="A135" i="3"/>
  <c r="C135" i="3" s="1"/>
  <c r="A136" i="3"/>
  <c r="E136" i="3" s="1"/>
  <c r="A137" i="3"/>
  <c r="C137" i="3" s="1"/>
  <c r="A138" i="3"/>
  <c r="C138" i="3" s="1"/>
  <c r="A139" i="3"/>
  <c r="E139" i="3" s="1"/>
  <c r="A140" i="3"/>
  <c r="C140" i="3" s="1"/>
  <c r="A141" i="3"/>
  <c r="C141" i="3" s="1"/>
  <c r="A142" i="3"/>
  <c r="E142" i="3" s="1"/>
  <c r="A143" i="3"/>
  <c r="C143" i="3" s="1"/>
  <c r="A144" i="3"/>
  <c r="C144" i="3" s="1"/>
  <c r="A145" i="3"/>
  <c r="E145" i="3" s="1"/>
  <c r="A146" i="3"/>
  <c r="C146" i="3" s="1"/>
  <c r="A147" i="3"/>
  <c r="C147" i="3" s="1"/>
  <c r="A148" i="3"/>
  <c r="E148" i="3" s="1"/>
  <c r="A149" i="3"/>
  <c r="C149" i="3" s="1"/>
  <c r="A150" i="3"/>
  <c r="C150" i="3" s="1"/>
  <c r="A151" i="3"/>
  <c r="E151" i="3" s="1"/>
  <c r="A152" i="3"/>
  <c r="C152" i="3" s="1"/>
  <c r="A153" i="3"/>
  <c r="C153" i="3" s="1"/>
  <c r="A154" i="3"/>
  <c r="E154" i="3" s="1"/>
  <c r="A155" i="3"/>
  <c r="C155" i="3" s="1"/>
  <c r="A156" i="3"/>
  <c r="C156" i="3" s="1"/>
  <c r="A157" i="3"/>
  <c r="E157" i="3" s="1"/>
  <c r="A158" i="3"/>
  <c r="C158" i="3" s="1"/>
  <c r="A159" i="3"/>
  <c r="C159" i="3" s="1"/>
  <c r="A160" i="3"/>
  <c r="E160" i="3" s="1"/>
  <c r="A161" i="3"/>
  <c r="C161" i="3" s="1"/>
  <c r="A162" i="3"/>
  <c r="C162" i="3" s="1"/>
  <c r="A163" i="3"/>
  <c r="E163" i="3" s="1"/>
  <c r="A164" i="3"/>
  <c r="C164" i="3" s="1"/>
  <c r="A165" i="3"/>
  <c r="C165" i="3" s="1"/>
  <c r="A166" i="3"/>
  <c r="E166" i="3" s="1"/>
  <c r="A167" i="3"/>
  <c r="C167" i="3" s="1"/>
  <c r="A168" i="3"/>
  <c r="C168" i="3" s="1"/>
  <c r="A169" i="3"/>
  <c r="E169" i="3" s="1"/>
  <c r="A170" i="3"/>
  <c r="C170" i="3" s="1"/>
  <c r="A171" i="3"/>
  <c r="C171" i="3" s="1"/>
  <c r="A172" i="3"/>
  <c r="E172" i="3" s="1"/>
  <c r="A173" i="3"/>
  <c r="C173" i="3" s="1"/>
  <c r="A174" i="3"/>
  <c r="C174" i="3" s="1"/>
  <c r="A175" i="3"/>
  <c r="E175" i="3" s="1"/>
  <c r="A176" i="3"/>
  <c r="C176" i="3" s="1"/>
  <c r="A177" i="3"/>
  <c r="C177" i="3" s="1"/>
  <c r="A178" i="3"/>
  <c r="E178" i="3" s="1"/>
  <c r="A179" i="3"/>
  <c r="C179" i="3" s="1"/>
  <c r="A180" i="3"/>
  <c r="C180" i="3" s="1"/>
  <c r="A181" i="3"/>
  <c r="E181" i="3" s="1"/>
  <c r="A182" i="3"/>
  <c r="C182" i="3" s="1"/>
  <c r="A183" i="3"/>
  <c r="C183" i="3" s="1"/>
  <c r="A184" i="3"/>
  <c r="E184" i="3" s="1"/>
  <c r="A185" i="3"/>
  <c r="C185" i="3" s="1"/>
  <c r="A186" i="3"/>
  <c r="C186" i="3" s="1"/>
  <c r="A187" i="3"/>
  <c r="E187" i="3" s="1"/>
  <c r="A188" i="3"/>
  <c r="C188" i="3" s="1"/>
  <c r="A189" i="3"/>
  <c r="C189" i="3" s="1"/>
  <c r="A190" i="3"/>
  <c r="E190" i="3" s="1"/>
  <c r="A191" i="3"/>
  <c r="C191" i="3" s="1"/>
  <c r="A192" i="3"/>
  <c r="C192" i="3" s="1"/>
  <c r="A193" i="3"/>
  <c r="E193" i="3" s="1"/>
  <c r="A194" i="3"/>
  <c r="C194" i="3" s="1"/>
  <c r="A195" i="3"/>
  <c r="C195" i="3" s="1"/>
  <c r="A196" i="3"/>
  <c r="E196" i="3" s="1"/>
  <c r="A197" i="3"/>
  <c r="C197" i="3" s="1"/>
  <c r="A198" i="3"/>
  <c r="C198" i="3" s="1"/>
  <c r="A199" i="3"/>
  <c r="E199" i="3" s="1"/>
  <c r="A200" i="3"/>
  <c r="C200" i="3" s="1"/>
  <c r="A201" i="3"/>
  <c r="C201" i="3" s="1"/>
  <c r="A202" i="3"/>
  <c r="E202" i="3" s="1"/>
  <c r="A203" i="3"/>
  <c r="C203" i="3" s="1"/>
  <c r="A204" i="3"/>
  <c r="C204" i="3" s="1"/>
  <c r="A205" i="3"/>
  <c r="E205" i="3" s="1"/>
  <c r="A206" i="3"/>
  <c r="C206" i="3" s="1"/>
  <c r="A207" i="3"/>
  <c r="C207" i="3" s="1"/>
  <c r="A208" i="3"/>
  <c r="E208" i="3" s="1"/>
  <c r="A209" i="3"/>
  <c r="C209" i="3" s="1"/>
  <c r="A210" i="3"/>
  <c r="C210" i="3" s="1"/>
  <c r="A211" i="3"/>
  <c r="E211" i="3" s="1"/>
  <c r="A212" i="3"/>
  <c r="C212" i="3" s="1"/>
  <c r="A213" i="3"/>
  <c r="C213" i="3" s="1"/>
  <c r="A214" i="3"/>
  <c r="E214" i="3" s="1"/>
  <c r="A215" i="3"/>
  <c r="C215" i="3" s="1"/>
  <c r="A216" i="3"/>
  <c r="C216" i="3" s="1"/>
  <c r="A217" i="3"/>
  <c r="E217" i="3" s="1"/>
  <c r="A117" i="3"/>
  <c r="E117" i="3" s="1"/>
  <c r="A3" i="3"/>
  <c r="C3" i="3" s="1"/>
  <c r="A4" i="3"/>
  <c r="E4" i="3" s="1"/>
  <c r="A5" i="3"/>
  <c r="C5" i="3" s="1"/>
  <c r="A6" i="3"/>
  <c r="C6" i="3" s="1"/>
  <c r="A7" i="3"/>
  <c r="C7" i="3" s="1"/>
  <c r="A8" i="3"/>
  <c r="C8" i="3" s="1"/>
  <c r="A9" i="3"/>
  <c r="A10" i="3"/>
  <c r="C10" i="3" s="1"/>
  <c r="A11" i="3"/>
  <c r="C11" i="3" s="1"/>
  <c r="A12" i="3"/>
  <c r="C12" i="3" s="1"/>
  <c r="A13" i="3"/>
  <c r="C13" i="3" s="1"/>
  <c r="A14" i="3"/>
  <c r="E14" i="3" s="1"/>
  <c r="A15" i="3"/>
  <c r="C15" i="3" s="1"/>
  <c r="A16" i="3"/>
  <c r="C16" i="3" s="1"/>
  <c r="A17" i="3"/>
  <c r="C17" i="3" s="1"/>
  <c r="A18" i="3"/>
  <c r="C18" i="3" s="1"/>
  <c r="A19" i="3"/>
  <c r="C19" i="3" s="1"/>
  <c r="A20" i="3"/>
  <c r="C20" i="3" s="1"/>
  <c r="A21" i="3"/>
  <c r="C21" i="3" s="1"/>
  <c r="A22" i="3"/>
  <c r="C22" i="3" s="1"/>
  <c r="A23" i="3"/>
  <c r="E23" i="3" s="1"/>
  <c r="A24" i="3"/>
  <c r="C24" i="3" s="1"/>
  <c r="A25" i="3"/>
  <c r="C25" i="3" s="1"/>
  <c r="A26" i="3"/>
  <c r="C26" i="3" s="1"/>
  <c r="A27" i="3"/>
  <c r="C27" i="3" s="1"/>
  <c r="A28" i="3"/>
  <c r="C28" i="3" s="1"/>
  <c r="A29" i="3"/>
  <c r="C29" i="3" s="1"/>
  <c r="A30" i="3"/>
  <c r="C30" i="3" s="1"/>
  <c r="A31" i="3"/>
  <c r="C31" i="3" s="1"/>
  <c r="A32" i="3"/>
  <c r="E32" i="3" s="1"/>
  <c r="A33" i="3"/>
  <c r="C33" i="3" s="1"/>
  <c r="A34" i="3"/>
  <c r="C34" i="3" s="1"/>
  <c r="A35" i="3"/>
  <c r="C35" i="3" s="1"/>
  <c r="A36" i="3"/>
  <c r="C36" i="3" s="1"/>
  <c r="A37" i="3"/>
  <c r="C37" i="3" s="1"/>
  <c r="A38" i="3"/>
  <c r="C38" i="3" s="1"/>
  <c r="A39" i="3"/>
  <c r="C39" i="3" s="1"/>
  <c r="A40" i="3"/>
  <c r="C40" i="3" s="1"/>
  <c r="A41" i="3"/>
  <c r="E41" i="3" s="1"/>
  <c r="A42" i="3"/>
  <c r="C42" i="3" s="1"/>
  <c r="A43" i="3"/>
  <c r="C43" i="3" s="1"/>
  <c r="A44" i="3"/>
  <c r="C44" i="3" s="1"/>
  <c r="A45" i="3"/>
  <c r="C45" i="3" s="1"/>
  <c r="A46" i="3"/>
  <c r="C46" i="3" s="1"/>
  <c r="A47" i="3"/>
  <c r="C47" i="3" s="1"/>
  <c r="A48" i="3"/>
  <c r="C48" i="3" s="1"/>
  <c r="A49" i="3"/>
  <c r="C49" i="3" s="1"/>
  <c r="A50" i="3"/>
  <c r="E50" i="3" s="1"/>
  <c r="A51" i="3"/>
  <c r="C51" i="3" s="1"/>
  <c r="A52" i="3"/>
  <c r="C52" i="3" s="1"/>
  <c r="A53" i="3"/>
  <c r="C53" i="3" s="1"/>
  <c r="A54" i="3"/>
  <c r="C54" i="3" s="1"/>
  <c r="A55" i="3"/>
  <c r="C55" i="3" s="1"/>
  <c r="A56" i="3"/>
  <c r="C56" i="3" s="1"/>
  <c r="A57" i="3"/>
  <c r="C57" i="3" s="1"/>
  <c r="A58" i="3"/>
  <c r="C58" i="3" s="1"/>
  <c r="A59" i="3"/>
  <c r="E59" i="3" s="1"/>
  <c r="A60" i="3"/>
  <c r="C60" i="3" s="1"/>
  <c r="A61" i="3"/>
  <c r="C61" i="3" s="1"/>
  <c r="A62" i="3"/>
  <c r="C62" i="3" s="1"/>
  <c r="A63" i="3"/>
  <c r="C63" i="3" s="1"/>
  <c r="A64" i="3"/>
  <c r="C64" i="3" s="1"/>
  <c r="A65" i="3"/>
  <c r="C65" i="3" s="1"/>
  <c r="A66" i="3"/>
  <c r="C66" i="3" s="1"/>
  <c r="A67" i="3"/>
  <c r="C67" i="3" s="1"/>
  <c r="A68" i="3"/>
  <c r="E68" i="3" s="1"/>
  <c r="A69" i="3"/>
  <c r="C69" i="3" s="1"/>
  <c r="A70" i="3"/>
  <c r="C70" i="3" s="1"/>
  <c r="A71" i="3"/>
  <c r="C71" i="3" s="1"/>
  <c r="A72" i="3"/>
  <c r="C72" i="3" s="1"/>
  <c r="A73" i="3"/>
  <c r="C73" i="3" s="1"/>
  <c r="A74" i="3"/>
  <c r="C74" i="3" s="1"/>
  <c r="A75" i="3"/>
  <c r="C75" i="3" s="1"/>
  <c r="A76" i="3"/>
  <c r="C76" i="3" s="1"/>
  <c r="A77" i="3"/>
  <c r="E77" i="3" s="1"/>
  <c r="A78" i="3"/>
  <c r="C78" i="3" s="1"/>
  <c r="A79" i="3"/>
  <c r="C79" i="3" s="1"/>
  <c r="A80" i="3"/>
  <c r="C80" i="3" s="1"/>
  <c r="A81" i="3"/>
  <c r="C81" i="3" s="1"/>
  <c r="A82" i="3"/>
  <c r="C82" i="3" s="1"/>
  <c r="A83" i="3"/>
  <c r="C83" i="3" s="1"/>
  <c r="A84" i="3"/>
  <c r="C84" i="3" s="1"/>
  <c r="A85" i="3"/>
  <c r="C85" i="3" s="1"/>
  <c r="A86" i="3"/>
  <c r="E86" i="3" s="1"/>
  <c r="A87" i="3"/>
  <c r="C87" i="3" s="1"/>
  <c r="A88" i="3"/>
  <c r="C88" i="3" s="1"/>
  <c r="A89" i="3"/>
  <c r="C89" i="3" s="1"/>
  <c r="A90" i="3"/>
  <c r="C90" i="3" s="1"/>
  <c r="A91" i="3"/>
  <c r="C91" i="3" s="1"/>
  <c r="A92" i="3"/>
  <c r="C92" i="3" s="1"/>
  <c r="A93" i="3"/>
  <c r="C93" i="3" s="1"/>
  <c r="A94" i="3"/>
  <c r="C94" i="3" s="1"/>
  <c r="A95" i="3"/>
  <c r="E95" i="3" s="1"/>
  <c r="A96" i="3"/>
  <c r="C96" i="3" s="1"/>
  <c r="A97" i="3"/>
  <c r="C97" i="3" s="1"/>
  <c r="A98" i="3"/>
  <c r="C98" i="3" s="1"/>
  <c r="A99" i="3"/>
  <c r="C99" i="3" s="1"/>
  <c r="A100" i="3"/>
  <c r="C100" i="3" s="1"/>
  <c r="A101" i="3"/>
  <c r="C101" i="3" s="1"/>
  <c r="A102" i="3"/>
  <c r="C102" i="3" s="1"/>
  <c r="A103" i="3"/>
  <c r="C103" i="3" s="1"/>
  <c r="A104" i="3"/>
  <c r="E104" i="3" s="1"/>
  <c r="A105" i="3"/>
  <c r="C105" i="3" s="1"/>
  <c r="A106" i="3"/>
  <c r="C106" i="3" s="1"/>
  <c r="A107" i="3"/>
  <c r="C107" i="3" s="1"/>
  <c r="A108" i="3"/>
  <c r="C108" i="3" s="1"/>
  <c r="A109" i="3"/>
  <c r="C109" i="3" s="1"/>
  <c r="A110" i="3"/>
  <c r="C110" i="3" s="1"/>
  <c r="A111" i="3"/>
  <c r="C111" i="3" s="1"/>
  <c r="A112" i="3"/>
  <c r="C112" i="3" s="1"/>
  <c r="A113" i="3"/>
  <c r="E113" i="3" s="1"/>
  <c r="A2" i="3"/>
  <c r="E2" i="3" s="1"/>
  <c r="C113" i="3" l="1"/>
  <c r="C104" i="3"/>
  <c r="C95" i="3"/>
  <c r="C86" i="3"/>
  <c r="C77" i="3"/>
  <c r="C68" i="3"/>
  <c r="C59" i="3"/>
  <c r="C50" i="3"/>
  <c r="C41" i="3"/>
  <c r="C32" i="3"/>
  <c r="C23" i="3"/>
  <c r="C14" i="3"/>
  <c r="E110" i="3"/>
  <c r="E101" i="3"/>
  <c r="E92" i="3"/>
  <c r="E83" i="3"/>
  <c r="E74" i="3"/>
  <c r="E65" i="3"/>
  <c r="E56" i="3"/>
  <c r="E47" i="3"/>
  <c r="E38" i="3"/>
  <c r="E29" i="3"/>
  <c r="E20" i="3"/>
  <c r="E11" i="3"/>
  <c r="E107" i="3"/>
  <c r="E98" i="3"/>
  <c r="E89" i="3"/>
  <c r="E80" i="3"/>
  <c r="E71" i="3"/>
  <c r="E62" i="3"/>
  <c r="E53" i="3"/>
  <c r="E44" i="3"/>
  <c r="E35" i="3"/>
  <c r="E26" i="3"/>
  <c r="E17" i="3"/>
  <c r="E112" i="3"/>
  <c r="E109" i="3"/>
  <c r="E106" i="3"/>
  <c r="E103" i="3"/>
  <c r="E100" i="3"/>
  <c r="E97" i="3"/>
  <c r="E94" i="3"/>
  <c r="E91" i="3"/>
  <c r="E88" i="3"/>
  <c r="E85" i="3"/>
  <c r="E82" i="3"/>
  <c r="E79" i="3"/>
  <c r="E76" i="3"/>
  <c r="E73" i="3"/>
  <c r="E70" i="3"/>
  <c r="E67" i="3"/>
  <c r="E64" i="3"/>
  <c r="E61" i="3"/>
  <c r="E58" i="3"/>
  <c r="E55" i="3"/>
  <c r="E52" i="3"/>
  <c r="E49" i="3"/>
  <c r="E46" i="3"/>
  <c r="E43" i="3"/>
  <c r="E40" i="3"/>
  <c r="E37" i="3"/>
  <c r="E34" i="3"/>
  <c r="E31" i="3"/>
  <c r="E28" i="3"/>
  <c r="E25" i="3"/>
  <c r="E22" i="3"/>
  <c r="E19" i="3"/>
  <c r="E16" i="3"/>
  <c r="E13" i="3"/>
  <c r="E111" i="3"/>
  <c r="E108" i="3"/>
  <c r="E105" i="3"/>
  <c r="E102" i="3"/>
  <c r="E99" i="3"/>
  <c r="E96" i="3"/>
  <c r="E93" i="3"/>
  <c r="E90" i="3"/>
  <c r="E87" i="3"/>
  <c r="E84" i="3"/>
  <c r="E81" i="3"/>
  <c r="E78" i="3"/>
  <c r="E75" i="3"/>
  <c r="E72" i="3"/>
  <c r="E69" i="3"/>
  <c r="E66" i="3"/>
  <c r="E63" i="3"/>
  <c r="E60" i="3"/>
  <c r="E57" i="3"/>
  <c r="E54" i="3"/>
  <c r="E51" i="3"/>
  <c r="E48" i="3"/>
  <c r="E45" i="3"/>
  <c r="E42" i="3"/>
  <c r="E39" i="3"/>
  <c r="E36" i="3"/>
  <c r="E33" i="3"/>
  <c r="E30" i="3"/>
  <c r="E27" i="3"/>
  <c r="E24" i="3"/>
  <c r="E21" i="3"/>
  <c r="E18" i="3"/>
  <c r="E15" i="3"/>
  <c r="E12" i="3"/>
  <c r="E25" i="2"/>
  <c r="C2" i="3"/>
  <c r="A19" i="2" a="1"/>
  <c r="A19" i="2" s="1"/>
  <c r="C4" i="3"/>
  <c r="E3" i="3"/>
  <c r="E5" i="3"/>
  <c r="E10" i="3"/>
  <c r="A8" i="2" a="1"/>
  <c r="A8" i="2" s="1"/>
  <c r="A14" i="2" a="1"/>
  <c r="A14" i="2" s="1"/>
  <c r="E9" i="3"/>
  <c r="A9" i="2" a="1"/>
  <c r="A9" i="2" s="1"/>
  <c r="A15" i="2" a="1"/>
  <c r="A15" i="2" s="1"/>
  <c r="C9" i="3"/>
  <c r="A10" i="2" a="1"/>
  <c r="A10" i="2" s="1"/>
  <c r="A16" i="2" a="1"/>
  <c r="A16" i="2" s="1"/>
  <c r="A11" i="2" a="1"/>
  <c r="A11" i="2" s="1"/>
  <c r="A17" i="2" a="1"/>
  <c r="A17" i="2" s="1"/>
  <c r="A12" i="2" a="1"/>
  <c r="A12" i="2" s="1"/>
  <c r="A18" i="2" a="1"/>
  <c r="A18" i="2" s="1"/>
  <c r="A7" i="2" a="1"/>
  <c r="A7" i="2" s="1"/>
  <c r="A13" i="2" a="1"/>
  <c r="A13" i="2" s="1"/>
  <c r="E8" i="3"/>
  <c r="A58" i="2" a="1"/>
  <c r="A58" i="2" s="1"/>
  <c r="A64" i="2" a="1"/>
  <c r="A64" i="2" s="1"/>
  <c r="A70" i="2" a="1"/>
  <c r="A70" i="2" s="1"/>
  <c r="A76" i="2" a="1"/>
  <c r="A76" i="2" s="1"/>
  <c r="A82" i="2" a="1"/>
  <c r="A82" i="2" s="1"/>
  <c r="A88" i="2" a="1"/>
  <c r="A88" i="2" s="1"/>
  <c r="A94" i="2" a="1"/>
  <c r="A94" i="2" s="1"/>
  <c r="A100" i="2" a="1"/>
  <c r="A100" i="2" s="1"/>
  <c r="A59" i="2" a="1"/>
  <c r="A59" i="2" s="1"/>
  <c r="A65" i="2" a="1"/>
  <c r="A65" i="2" s="1"/>
  <c r="A71" i="2" a="1"/>
  <c r="A71" i="2" s="1"/>
  <c r="A77" i="2" a="1"/>
  <c r="A77" i="2" s="1"/>
  <c r="A83" i="2" a="1"/>
  <c r="A83" i="2" s="1"/>
  <c r="A89" i="2" a="1"/>
  <c r="A89" i="2" s="1"/>
  <c r="A95" i="2" a="1"/>
  <c r="A95" i="2" s="1"/>
  <c r="A101" i="2" a="1"/>
  <c r="A101" i="2" s="1"/>
  <c r="A54" i="2" a="1"/>
  <c r="A54" i="2" s="1"/>
  <c r="A60" i="2" a="1"/>
  <c r="A60" i="2" s="1"/>
  <c r="A66" i="2" a="1"/>
  <c r="A66" i="2" s="1"/>
  <c r="A72" i="2" a="1"/>
  <c r="A72" i="2" s="1"/>
  <c r="A78" i="2" a="1"/>
  <c r="A78" i="2" s="1"/>
  <c r="A84" i="2" a="1"/>
  <c r="A84" i="2" s="1"/>
  <c r="A90" i="2" a="1"/>
  <c r="A90" i="2" s="1"/>
  <c r="A96" i="2" a="1"/>
  <c r="A96" i="2" s="1"/>
  <c r="A102" i="2" a="1"/>
  <c r="A102" i="2" s="1"/>
  <c r="A55" i="2" a="1"/>
  <c r="A55" i="2" s="1"/>
  <c r="A61" i="2" a="1"/>
  <c r="A61" i="2" s="1"/>
  <c r="A67" i="2" a="1"/>
  <c r="A67" i="2" s="1"/>
  <c r="A73" i="2" a="1"/>
  <c r="A73" i="2" s="1"/>
  <c r="A79" i="2" a="1"/>
  <c r="A79" i="2" s="1"/>
  <c r="A85" i="2" a="1"/>
  <c r="A85" i="2" s="1"/>
  <c r="A91" i="2" a="1"/>
  <c r="A91" i="2" s="1"/>
  <c r="A97" i="2" a="1"/>
  <c r="A97" i="2" s="1"/>
  <c r="A103" i="2" a="1"/>
  <c r="A103" i="2" s="1"/>
  <c r="E7" i="3"/>
  <c r="A56" i="2" a="1"/>
  <c r="A56" i="2" s="1"/>
  <c r="A62" i="2" a="1"/>
  <c r="A62" i="2" s="1"/>
  <c r="A68" i="2" a="1"/>
  <c r="A68" i="2" s="1"/>
  <c r="A74" i="2" a="1"/>
  <c r="A74" i="2" s="1"/>
  <c r="A80" i="2" a="1"/>
  <c r="A80" i="2" s="1"/>
  <c r="A86" i="2" a="1"/>
  <c r="A86" i="2" s="1"/>
  <c r="A92" i="2" a="1"/>
  <c r="A92" i="2" s="1"/>
  <c r="A98" i="2" a="1"/>
  <c r="A98" i="2" s="1"/>
  <c r="A104" i="2" a="1"/>
  <c r="A104" i="2" s="1"/>
  <c r="A57" i="2" a="1"/>
  <c r="A57" i="2" s="1"/>
  <c r="A63" i="2" a="1"/>
  <c r="A63" i="2" s="1"/>
  <c r="A69" i="2" a="1"/>
  <c r="A69" i="2" s="1"/>
  <c r="A75" i="2" a="1"/>
  <c r="A75" i="2" s="1"/>
  <c r="A81" i="2" a="1"/>
  <c r="A81" i="2" s="1"/>
  <c r="A87" i="2" a="1"/>
  <c r="A87" i="2" s="1"/>
  <c r="A93" i="2" a="1"/>
  <c r="A93" i="2" s="1"/>
  <c r="A99" i="2" a="1"/>
  <c r="A99" i="2" s="1"/>
  <c r="A105" i="2" a="1"/>
  <c r="A105" i="2" s="1"/>
  <c r="E6" i="3"/>
  <c r="A53" i="2" a="1"/>
  <c r="A53" i="2" s="1"/>
  <c r="C53" i="2" s="1"/>
  <c r="A52" i="2" a="1"/>
  <c r="A52" i="2" s="1"/>
  <c r="A6" i="2" a="1"/>
  <c r="A6" i="2" s="1"/>
  <c r="E24" i="2"/>
  <c r="E27" i="2"/>
  <c r="E22" i="2"/>
  <c r="C22" i="2"/>
  <c r="E23" i="2"/>
  <c r="C23" i="2"/>
  <c r="C118" i="3"/>
  <c r="C178" i="3"/>
  <c r="E168" i="3"/>
  <c r="E213" i="3"/>
  <c r="E162" i="3"/>
  <c r="E198" i="3"/>
  <c r="E159" i="3"/>
  <c r="C187" i="3"/>
  <c r="E144" i="3"/>
  <c r="E186" i="3"/>
  <c r="C142" i="3"/>
  <c r="E204" i="3"/>
  <c r="E180" i="3"/>
  <c r="C160" i="3"/>
  <c r="E141" i="3"/>
  <c r="C133" i="3"/>
  <c r="C205" i="3"/>
  <c r="E216" i="3"/>
  <c r="C196" i="3"/>
  <c r="E177" i="3"/>
  <c r="C151" i="3"/>
  <c r="E132" i="3"/>
  <c r="C214" i="3"/>
  <c r="E195" i="3"/>
  <c r="C169" i="3"/>
  <c r="E150" i="3"/>
  <c r="E125" i="3"/>
  <c r="C211" i="3"/>
  <c r="C202" i="3"/>
  <c r="C193" i="3"/>
  <c r="C184" i="3"/>
  <c r="C175" i="3"/>
  <c r="C166" i="3"/>
  <c r="C157" i="3"/>
  <c r="C148" i="3"/>
  <c r="C139" i="3"/>
  <c r="C130" i="3"/>
  <c r="E210" i="3"/>
  <c r="E201" i="3"/>
  <c r="E192" i="3"/>
  <c r="E183" i="3"/>
  <c r="E174" i="3"/>
  <c r="E165" i="3"/>
  <c r="E156" i="3"/>
  <c r="E147" i="3"/>
  <c r="E138" i="3"/>
  <c r="E129" i="3"/>
  <c r="C217" i="3"/>
  <c r="C208" i="3"/>
  <c r="C199" i="3"/>
  <c r="C190" i="3"/>
  <c r="C181" i="3"/>
  <c r="C172" i="3"/>
  <c r="C163" i="3"/>
  <c r="C154" i="3"/>
  <c r="C145" i="3"/>
  <c r="C136" i="3"/>
  <c r="C127" i="3"/>
  <c r="E207" i="3"/>
  <c r="E189" i="3"/>
  <c r="E171" i="3"/>
  <c r="E153" i="3"/>
  <c r="E135" i="3"/>
  <c r="E124" i="3"/>
  <c r="C117" i="3"/>
  <c r="E215" i="3"/>
  <c r="E212" i="3"/>
  <c r="E209" i="3"/>
  <c r="E206" i="3"/>
  <c r="E203" i="3"/>
  <c r="E200" i="3"/>
  <c r="E197" i="3"/>
  <c r="E194" i="3"/>
  <c r="E191" i="3"/>
  <c r="E188" i="3"/>
  <c r="E185" i="3"/>
  <c r="E182" i="3"/>
  <c r="E179" i="3"/>
  <c r="E176" i="3"/>
  <c r="E173" i="3"/>
  <c r="E170" i="3"/>
  <c r="E167" i="3"/>
  <c r="E164" i="3"/>
  <c r="E161" i="3"/>
  <c r="E158" i="3"/>
  <c r="E155" i="3"/>
  <c r="E152" i="3"/>
  <c r="E149" i="3"/>
  <c r="E146" i="3"/>
  <c r="E143" i="3"/>
  <c r="E140" i="3"/>
  <c r="E137" i="3"/>
  <c r="E134" i="3"/>
  <c r="E131" i="3"/>
  <c r="E128" i="3"/>
  <c r="C123" i="3"/>
  <c r="C121" i="3"/>
  <c r="E119" i="3"/>
  <c r="E126" i="3"/>
  <c r="E122" i="3"/>
  <c r="E120" i="3"/>
  <c r="E10" i="2" l="1"/>
  <c r="E38" i="2" s="1"/>
  <c r="C10" i="2"/>
  <c r="C38" i="2" s="1"/>
  <c r="C74" i="2"/>
  <c r="E74" i="2"/>
  <c r="C102" i="2"/>
  <c r="E102" i="2"/>
  <c r="C95" i="2"/>
  <c r="E95" i="2"/>
  <c r="A45" i="2"/>
  <c r="C17" i="2"/>
  <c r="C45" i="2" s="1"/>
  <c r="E17" i="2"/>
  <c r="E45" i="2" s="1"/>
  <c r="C15" i="2"/>
  <c r="C43" i="2" s="1"/>
  <c r="E15" i="2"/>
  <c r="E43" i="2" s="1"/>
  <c r="C75" i="2"/>
  <c r="E75" i="2"/>
  <c r="C104" i="2"/>
  <c r="E104" i="2"/>
  <c r="C68" i="2"/>
  <c r="E68" i="2"/>
  <c r="E103" i="2"/>
  <c r="C103" i="2"/>
  <c r="E67" i="2"/>
  <c r="C67" i="2"/>
  <c r="C96" i="2"/>
  <c r="E96" i="2"/>
  <c r="C60" i="2"/>
  <c r="E60" i="2"/>
  <c r="C89" i="2"/>
  <c r="E89" i="2"/>
  <c r="E94" i="2"/>
  <c r="C94" i="2"/>
  <c r="C81" i="2"/>
  <c r="E81" i="2"/>
  <c r="E52" i="2"/>
  <c r="C52" i="2"/>
  <c r="C66" i="2"/>
  <c r="E66" i="2"/>
  <c r="E19" i="2"/>
  <c r="E47" i="2" s="1"/>
  <c r="C19" i="2"/>
  <c r="C47" i="2" s="1"/>
  <c r="C12" i="2"/>
  <c r="C40" i="2" s="1"/>
  <c r="E12" i="2"/>
  <c r="E40" i="2" s="1"/>
  <c r="C105" i="2"/>
  <c r="E105" i="2"/>
  <c r="C69" i="2"/>
  <c r="E69" i="2"/>
  <c r="C98" i="2"/>
  <c r="E98" i="2"/>
  <c r="C62" i="2"/>
  <c r="E62" i="2"/>
  <c r="E97" i="2"/>
  <c r="C97" i="2"/>
  <c r="E61" i="2"/>
  <c r="C61" i="2"/>
  <c r="C90" i="2"/>
  <c r="E90" i="2"/>
  <c r="C54" i="2"/>
  <c r="E54" i="2"/>
  <c r="C83" i="2"/>
  <c r="E83" i="2"/>
  <c r="E58" i="2"/>
  <c r="C58" i="2"/>
  <c r="E13" i="2"/>
  <c r="E41" i="2" s="1"/>
  <c r="C13" i="2"/>
  <c r="C41" i="2" s="1"/>
  <c r="E76" i="2"/>
  <c r="C76" i="2"/>
  <c r="E73" i="2"/>
  <c r="C73" i="2"/>
  <c r="C59" i="2"/>
  <c r="E59" i="2"/>
  <c r="C14" i="2"/>
  <c r="C42" i="2" s="1"/>
  <c r="E14" i="2"/>
  <c r="E42" i="2" s="1"/>
  <c r="C11" i="2"/>
  <c r="C39" i="2" s="1"/>
  <c r="E11" i="2"/>
  <c r="E39" i="2" s="1"/>
  <c r="C99" i="2"/>
  <c r="E99" i="2"/>
  <c r="C63" i="2"/>
  <c r="E63" i="2"/>
  <c r="C92" i="2"/>
  <c r="E92" i="2"/>
  <c r="C56" i="2"/>
  <c r="E56" i="2"/>
  <c r="E91" i="2"/>
  <c r="C91" i="2"/>
  <c r="E55" i="2"/>
  <c r="C55" i="2"/>
  <c r="C84" i="2"/>
  <c r="E84" i="2"/>
  <c r="E100" i="2"/>
  <c r="C100" i="2"/>
  <c r="C77" i="2"/>
  <c r="E77" i="2"/>
  <c r="E53" i="2"/>
  <c r="C8" i="2"/>
  <c r="C36" i="2" s="1"/>
  <c r="E8" i="2"/>
  <c r="E36" i="2" s="1"/>
  <c r="C9" i="2"/>
  <c r="C37" i="2" s="1"/>
  <c r="E9" i="2"/>
  <c r="E37" i="2" s="1"/>
  <c r="C93" i="2"/>
  <c r="E93" i="2"/>
  <c r="C57" i="2"/>
  <c r="E57" i="2"/>
  <c r="C86" i="2"/>
  <c r="E86" i="2"/>
  <c r="C6" i="2"/>
  <c r="C34" i="2" s="1"/>
  <c r="E6" i="2"/>
  <c r="E34" i="2" s="1"/>
  <c r="E85" i="2"/>
  <c r="C85" i="2"/>
  <c r="E88" i="2"/>
  <c r="C88" i="2"/>
  <c r="C78" i="2"/>
  <c r="E78" i="2"/>
  <c r="E64" i="2"/>
  <c r="C64" i="2"/>
  <c r="C71" i="2"/>
  <c r="E71" i="2"/>
  <c r="C18" i="2"/>
  <c r="C46" i="2" s="1"/>
  <c r="E18" i="2"/>
  <c r="E46" i="2" s="1"/>
  <c r="E16" i="2"/>
  <c r="E44" i="2" s="1"/>
  <c r="C16" i="2"/>
  <c r="C44" i="2" s="1"/>
  <c r="C87" i="2"/>
  <c r="E87" i="2"/>
  <c r="E7" i="2"/>
  <c r="E35" i="2" s="1"/>
  <c r="C7" i="2"/>
  <c r="C35" i="2" s="1"/>
  <c r="C80" i="2"/>
  <c r="E80" i="2"/>
  <c r="E82" i="2"/>
  <c r="C82" i="2"/>
  <c r="E79" i="2"/>
  <c r="C79" i="2"/>
  <c r="E70" i="2"/>
  <c r="C70" i="2"/>
  <c r="C72" i="2"/>
  <c r="E72" i="2"/>
  <c r="C101" i="2"/>
  <c r="E101" i="2"/>
  <c r="C65" i="2"/>
  <c r="E65" i="2"/>
  <c r="A37" i="2"/>
  <c r="A46" i="2"/>
  <c r="A41" i="2"/>
  <c r="A44" i="2"/>
  <c r="A43" i="2"/>
  <c r="A38" i="2"/>
  <c r="A39" i="2"/>
  <c r="A40" i="2"/>
  <c r="A42" i="2"/>
  <c r="A47" i="2"/>
  <c r="A35" i="2"/>
  <c r="A34" i="2"/>
  <c r="A36" i="2"/>
  <c r="C29" i="2" l="1"/>
  <c r="E29" i="2"/>
  <c r="E108" i="2" s="1"/>
  <c r="E110" i="2" s="1"/>
  <c r="C108" i="2" l="1"/>
  <c r="C110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<sst xmlns="http://schemas.openxmlformats.org/spreadsheetml/2006/main" count="28" uniqueCount="26">
  <si>
    <t>What Specific materials, supplies and resources will be required?</t>
  </si>
  <si>
    <t>Material/Supply</t>
  </si>
  <si>
    <t>Financial Statement</t>
  </si>
  <si>
    <t>Appropriation from Chapter</t>
  </si>
  <si>
    <t>Value of Donated Items</t>
  </si>
  <si>
    <t>Sources of Income</t>
  </si>
  <si>
    <t>Total Income</t>
  </si>
  <si>
    <t>Expenses</t>
  </si>
  <si>
    <t>Other Expenses</t>
  </si>
  <si>
    <t>Return of appropriation from chapter</t>
  </si>
  <si>
    <t>Return to chapter (profit)/donation amount</t>
  </si>
  <si>
    <t>Total Expenses</t>
  </si>
  <si>
    <t>Donated</t>
  </si>
  <si>
    <t>Owned</t>
  </si>
  <si>
    <t>Purchased</t>
  </si>
  <si>
    <t>Donated, Owned or Purchased?</t>
  </si>
  <si>
    <t>Expected Cost/Value</t>
  </si>
  <si>
    <t>Actual Cost/Value</t>
  </si>
  <si>
    <t>Income</t>
  </si>
  <si>
    <t>Owned/Purchased</t>
  </si>
  <si>
    <t>Startup money needed</t>
  </si>
  <si>
    <t>Expected</t>
  </si>
  <si>
    <t>Actual</t>
  </si>
  <si>
    <t>1. Fill out the purple cells in the "Input Screen" tab as much as applicable.</t>
  </si>
  <si>
    <t>2. Hide any blank rows in the "Budget" tab, and that should result in the completed budget for the PMG.</t>
  </si>
  <si>
    <t>USE DROP DOWN 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</si>
</sst>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color rgb="FF222222"/>
      <name val="Times New Roman"/>
      <family val="1"/>
    </font>
    <font>
      <sz val="12"/>
      <color theme="1"/>
      <name val="Times New Roman"/>
      <family val="1"/>
    </font>
    <font>
      <sz val="12"/>
      <color rgb="FF333333"/>
      <name val="Times New Roman"/>
      <family val="1"/>
    </font>
    <font>
      <b/>
      <sz val="12"/>
      <color theme="1"/>
      <name val="Times New Roman"/>
      <family val="1"/>
    </font>
    <font>
      <b/>
      <sz val="24"/>
      <color theme="1"/>
      <name val="Times New Roman"/>
      <family val="1"/>
    </font>
    <font>
      <b/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66FF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 applyAlignment="1">
      <alignment horizontal="left" indent="2"/>
    </xf>
    <xf numFmtId="0" fontId="3" fillId="0" borderId="0" xfId="0" applyFont="1"/>
    <xf numFmtId="43" fontId="3" fillId="0" borderId="0" xfId="1" applyFont="1"/>
    <xf numFmtId="0" fontId="4" fillId="0" borderId="0" xfId="0" applyFont="1" applyAlignment="1">
      <alignment horizontal="left" indent="2"/>
    </xf>
    <xf numFmtId="0" fontId="3" fillId="0" borderId="0" xfId="0" applyFont="1" applyAlignment="1">
      <alignment horizontal="left" indent="2"/>
    </xf>
    <xf numFmtId="43" fontId="3" fillId="0" borderId="1" xfId="1" applyFont="1" applyBorder="1"/>
    <xf numFmtId="0" fontId="3" fillId="0" borderId="0" xfId="1" applyNumberFormat="1" applyFont="1" applyAlignment="1">
      <alignment horizontal="left" indent="2"/>
    </xf>
    <xf numFmtId="0" fontId="5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8" fillId="3" borderId="2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CC66FF"/>
      <color rgb="FF9933FF"/>
      <color rgb="FF9900FF"/>
      <color rgb="FFE59B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EC57C-2DD7-4964-880B-D075737252CB}">
  <dimension ref="A2:A4"/>
  <sheetViews>
    <sheetView tabSelected="1" workbookViewId="0">
      <selection activeCell="B8" sqref="B8"/>
    </sheetView>
  </sheetViews>
  <sheetFormatPr defaultRowHeight="15" x14ac:dyDescent="0.25"/>
  <sheetData>
    <row r="2" spans="1:1" x14ac:dyDescent="0.25">
      <c r="A2" t="s">
        <v>23</v>
      </c>
    </row>
    <row r="4" spans="1:1" x14ac:dyDescent="0.25">
      <c r="A4" t="s">
        <v>24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49476D-9990-41B9-9BA6-AADC3FD6E14A}">
  <sheetPr codeName="Sheet1"/>
  <dimension ref="A1:E110"/>
  <sheetViews>
    <sheetView zoomScaleNormal="100" workbookViewId="0">
      <selection activeCell="A16" sqref="A16"/>
    </sheetView>
  </sheetViews>
  <sheetFormatPr defaultRowHeight="15.75" x14ac:dyDescent="0.25"/>
  <cols>
    <col min="1" max="1" width="39.7109375" style="2" bestFit="1" customWidth="1"/>
    <col min="2" max="2" width="9.140625" style="2"/>
    <col min="3" max="3" width="11" style="2" bestFit="1" customWidth="1"/>
    <col min="4" max="4" width="9.140625" style="2"/>
    <col min="5" max="5" width="11" style="2" bestFit="1" customWidth="1"/>
    <col min="6" max="16384" width="9.140625" style="2"/>
  </cols>
  <sheetData>
    <row r="1" spans="1:5" ht="30" x14ac:dyDescent="0.4">
      <c r="A1" s="9" t="s">
        <v>2</v>
      </c>
      <c r="B1" s="9"/>
      <c r="C1" s="9"/>
      <c r="D1" s="9"/>
      <c r="E1" s="9"/>
    </row>
    <row r="3" spans="1:5" x14ac:dyDescent="0.25">
      <c r="A3" s="8" t="s">
        <v>3</v>
      </c>
      <c r="C3" s="3">
        <f>Detail!C4</f>
        <v>0</v>
      </c>
      <c r="D3" s="3"/>
      <c r="E3" s="3">
        <f>Detail!E4</f>
        <v>0</v>
      </c>
    </row>
    <row r="4" spans="1:5" x14ac:dyDescent="0.25">
      <c r="C4" s="3"/>
      <c r="D4" s="3"/>
      <c r="E4" s="3"/>
    </row>
    <row r="5" spans="1:5" x14ac:dyDescent="0.25">
      <c r="A5" s="8" t="s">
        <v>4</v>
      </c>
      <c r="C5" s="3"/>
      <c r="D5" s="3"/>
      <c r="E5" s="3"/>
    </row>
    <row r="6" spans="1:5" x14ac:dyDescent="0.25">
      <c r="A6" s="4" t="e" cm="1">
        <f t="array" ref="A6">INDEX(Sheet3!A2:A113, MATCH(0, IF(Sheet3!A2:A113="", 1, 0), 0))</f>
        <v>#N/A</v>
      </c>
      <c r="C6" s="3">
        <f>IFERROR(VLOOKUP(A6,Detail!$A$20:$F$307,5,FALSE),0)</f>
        <v>0</v>
      </c>
      <c r="D6" s="3"/>
      <c r="E6" s="3">
        <f>IFERROR(VLOOKUP(A6,Detail!$A$20:$H$307,7,FALSE),0)</f>
        <v>0</v>
      </c>
    </row>
    <row r="7" spans="1:5" x14ac:dyDescent="0.25">
      <c r="A7" s="1" cm="1">
        <f t="array" ref="A7">IFERROR(INDEX(Sheet3!$A$2:$A$113, SMALL(IF(Sheet3!$A$2:$A$113&lt;&gt;"", ROW(Sheet3!$A$2:$A$113)-ROW(A2)+1), 2)),0)</f>
        <v>0</v>
      </c>
      <c r="C7" s="3">
        <f>IFERROR(VLOOKUP(A7,Detail!$A$20:$F$307,5,FALSE),0)</f>
        <v>0</v>
      </c>
      <c r="D7" s="3"/>
      <c r="E7" s="3">
        <f>IFERROR(VLOOKUP(A7,Detail!$A$20:$H$307,7,FALSE),0)</f>
        <v>0</v>
      </c>
    </row>
    <row r="8" spans="1:5" x14ac:dyDescent="0.25">
      <c r="A8" s="1" cm="1">
        <f t="array" ref="A8">IFERROR(INDEX(Sheet3!$A$2:$A$113, SMALL(IF(Sheet3!$A$2:$A$113&lt;&gt;"", ROW(Sheet3!$A$2:$A$113)-ROW(A2)+1), 3)),0)</f>
        <v>0</v>
      </c>
      <c r="C8" s="3">
        <f>IFERROR(VLOOKUP(A8,Detail!$A$20:$F$307,5,FALSE),0)</f>
        <v>0</v>
      </c>
      <c r="D8" s="3"/>
      <c r="E8" s="3">
        <f>IFERROR(VLOOKUP(A8,Detail!$A$20:$H$307,7,FALSE),0)</f>
        <v>0</v>
      </c>
    </row>
    <row r="9" spans="1:5" x14ac:dyDescent="0.25">
      <c r="A9" s="1" cm="1">
        <f t="array" ref="A9">IFERROR(INDEX(Sheet3!$A$2:$A$113, SMALL(IF(Sheet3!$A$2:$A$113&lt;&gt;"", ROW(Sheet3!$A$2:$A$113)-ROW(A2)+1), 4)),0)</f>
        <v>0</v>
      </c>
      <c r="C9" s="3">
        <f>IFERROR(VLOOKUP(A9,Detail!$A$20:$F$307,5,FALSE),0)</f>
        <v>0</v>
      </c>
      <c r="D9" s="3"/>
      <c r="E9" s="3">
        <f>IFERROR(VLOOKUP(A9,Detail!$A$20:$H$307,7,FALSE),0)</f>
        <v>0</v>
      </c>
    </row>
    <row r="10" spans="1:5" x14ac:dyDescent="0.25">
      <c r="A10" s="1" cm="1">
        <f t="array" ref="A10">IFERROR(INDEX(Sheet3!$A$2:$A$113, SMALL(IF(Sheet3!$A$2:$A$113&lt;&gt;"", ROW(Sheet3!$A$2:$A$113)-ROW(A2)+1), 5)),0)</f>
        <v>0</v>
      </c>
      <c r="C10" s="3">
        <f>IFERROR(VLOOKUP(A10,Detail!$A$20:$F$307,5,FALSE),0)</f>
        <v>0</v>
      </c>
      <c r="D10" s="3"/>
      <c r="E10" s="3">
        <f>IFERROR(VLOOKUP(A10,Detail!$A$20:$H$307,7,FALSE),0)</f>
        <v>0</v>
      </c>
    </row>
    <row r="11" spans="1:5" x14ac:dyDescent="0.25">
      <c r="A11" s="1" cm="1">
        <f t="array" ref="A11">IFERROR(INDEX(Sheet3!$A$2:$A$113, SMALL(IF(Sheet3!$A$2:$A$113&lt;&gt;"", ROW(Sheet3!$A$2:$A$113)-ROW(A2)+1), 6)),0)</f>
        <v>0</v>
      </c>
      <c r="C11" s="3">
        <f>IFERROR(VLOOKUP(A11,Detail!$A$20:$F$307,5,FALSE),0)</f>
        <v>0</v>
      </c>
      <c r="D11" s="3"/>
      <c r="E11" s="3">
        <f>IFERROR(VLOOKUP(A11,Detail!$A$20:$H$307,7,FALSE),0)</f>
        <v>0</v>
      </c>
    </row>
    <row r="12" spans="1:5" x14ac:dyDescent="0.25">
      <c r="A12" s="1" cm="1">
        <f t="array" ref="A12">IFERROR(INDEX(Sheet3!$A$2:$A$113, SMALL(IF(Sheet3!$A$2:$A$113&lt;&gt;"", ROW(Sheet3!$A$2:$A$113)-ROW(A2)+1), 7)),0)</f>
        <v>0</v>
      </c>
      <c r="C12" s="3">
        <f>IFERROR(VLOOKUP(A12,Detail!$A$20:$F$307,5,FALSE),0)</f>
        <v>0</v>
      </c>
      <c r="D12" s="3"/>
      <c r="E12" s="3">
        <f>IFERROR(VLOOKUP(A12,Detail!$A$20:$H$307,7,FALSE),0)</f>
        <v>0</v>
      </c>
    </row>
    <row r="13" spans="1:5" x14ac:dyDescent="0.25">
      <c r="A13" s="1" cm="1">
        <f t="array" ref="A13">IFERROR(INDEX(Sheet3!$A$2:$A$113, SMALL(IF(Sheet3!$A$2:$A$113&lt;&gt;"", ROW(Sheet3!$A$2:$A$113)-ROW(A2)+1), 8)),0)</f>
        <v>0</v>
      </c>
      <c r="C13" s="3">
        <f>IFERROR(VLOOKUP(A13,Detail!$A$20:$F$307,5,FALSE),0)</f>
        <v>0</v>
      </c>
      <c r="D13" s="3"/>
      <c r="E13" s="3">
        <f>IFERROR(VLOOKUP(A13,Detail!$A$20:$H$307,7,FALSE),0)</f>
        <v>0</v>
      </c>
    </row>
    <row r="14" spans="1:5" x14ac:dyDescent="0.25">
      <c r="A14" s="1" cm="1">
        <f t="array" ref="A14">IFERROR(INDEX(Sheet3!$A$2:$A$113, SMALL(IF(Sheet3!$A$2:$A$113&lt;&gt;"", ROW(Sheet3!$A$2:$A$113)-ROW(A2)+1), 9)),0)</f>
        <v>0</v>
      </c>
      <c r="C14" s="3">
        <f>IFERROR(VLOOKUP(A14,Detail!$A$20:$F$307,5,FALSE),0)</f>
        <v>0</v>
      </c>
      <c r="D14" s="3"/>
      <c r="E14" s="3">
        <f>IFERROR(VLOOKUP(A14,Detail!$A$20:$H$307,7,FALSE),0)</f>
        <v>0</v>
      </c>
    </row>
    <row r="15" spans="1:5" x14ac:dyDescent="0.25">
      <c r="A15" s="1" cm="1">
        <f t="array" ref="A15">IFERROR(INDEX(Sheet3!$A$2:$A$113, SMALL(IF(Sheet3!$A$2:$A$113&lt;&gt;"", ROW(Sheet3!$A$2:$A$113)-ROW(A2)+1), 10)),0)</f>
        <v>0</v>
      </c>
      <c r="C15" s="3">
        <f>IFERROR(VLOOKUP(A15,Detail!$A$20:$F$307,5,FALSE),0)</f>
        <v>0</v>
      </c>
      <c r="D15" s="3"/>
      <c r="E15" s="3">
        <f>IFERROR(VLOOKUP(A15,Detail!$A$20:$H$307,7,FALSE),0)</f>
        <v>0</v>
      </c>
    </row>
    <row r="16" spans="1:5" x14ac:dyDescent="0.25">
      <c r="A16" s="1" cm="1">
        <f t="array" ref="A16">IFERROR(INDEX(Sheet3!$A$2:$A$113, SMALL(IF(Sheet3!$A$2:$A$113&lt;&gt;"", ROW(Sheet3!$A$2:$A$113)-ROW(A2)+1), 11)),0)</f>
        <v>0</v>
      </c>
      <c r="C16" s="3">
        <f>IFERROR(VLOOKUP(A16,Detail!$A$20:$F$307,5,FALSE),0)</f>
        <v>0</v>
      </c>
      <c r="D16" s="3"/>
      <c r="E16" s="3">
        <f>IFERROR(VLOOKUP(A16,Detail!$A$20:$H$307,7,FALSE),0)</f>
        <v>0</v>
      </c>
    </row>
    <row r="17" spans="1:5" x14ac:dyDescent="0.25">
      <c r="A17" s="1" cm="1">
        <f t="array" ref="A17">IFERROR(INDEX(Sheet3!$A$2:$A$113, SMALL(IF(Sheet3!$A$2:$A$113&lt;&gt;"", ROW(Sheet3!$A$2:$A$113)-ROW(A2)+1), 12)),0)</f>
        <v>0</v>
      </c>
      <c r="C17" s="3">
        <f>IFERROR(VLOOKUP(A17,Detail!$A$20:$F$307,5,FALSE),0)</f>
        <v>0</v>
      </c>
      <c r="D17" s="3"/>
      <c r="E17" s="3">
        <f>IFERROR(VLOOKUP(A17,Detail!$A$20:$H$307,7,FALSE),0)</f>
        <v>0</v>
      </c>
    </row>
    <row r="18" spans="1:5" x14ac:dyDescent="0.25">
      <c r="A18" s="1" cm="1">
        <f t="array" ref="A18">IFERROR(INDEX(Sheet3!$A$2:$A$113, SMALL(IF(Sheet3!$A$2:$A$113&lt;&gt;"", ROW(Sheet3!$A$2:$A$113)-ROW(A2)+1), 13)),0)</f>
        <v>0</v>
      </c>
      <c r="C18" s="3">
        <f>IFERROR(VLOOKUP(A18,Detail!$A$20:$F$307,5,FALSE),0)</f>
        <v>0</v>
      </c>
      <c r="D18" s="3"/>
      <c r="E18" s="3">
        <f>IFERROR(VLOOKUP(A18,Detail!$A$20:$H$307,7,FALSE),0)</f>
        <v>0</v>
      </c>
    </row>
    <row r="19" spans="1:5" x14ac:dyDescent="0.25">
      <c r="A19" s="1" cm="1">
        <f t="array" ref="A19">IFERROR(INDEX(Sheet3!$A$2:$A$113, SMALL(IF(Sheet3!$A$2:$A$113&lt;&gt;"", ROW(Sheet3!$A$2:$A$113)-ROW(A2)+1), 14)),0)</f>
        <v>0</v>
      </c>
      <c r="C19" s="3">
        <f>IFERROR(VLOOKUP(A19,Detail!$A$20:$F$307,5,FALSE),0)</f>
        <v>0</v>
      </c>
      <c r="D19" s="3"/>
      <c r="E19" s="3">
        <f>IFERROR(VLOOKUP(A19,Detail!$A$20:$H$307,7,FALSE),0)</f>
        <v>0</v>
      </c>
    </row>
    <row r="20" spans="1:5" x14ac:dyDescent="0.25">
      <c r="C20" s="3"/>
      <c r="D20" s="3"/>
      <c r="E20" s="3"/>
    </row>
    <row r="21" spans="1:5" x14ac:dyDescent="0.25">
      <c r="A21" s="8" t="s">
        <v>5</v>
      </c>
      <c r="C21" s="3"/>
      <c r="D21" s="3"/>
      <c r="E21" s="3"/>
    </row>
    <row r="22" spans="1:5" x14ac:dyDescent="0.25">
      <c r="A22" s="5">
        <f>Detail!A8</f>
        <v>0</v>
      </c>
      <c r="C22" s="3">
        <f>IFERROR(VLOOKUP(A22,Detail!$A$8:$E$10,3,FALSE),0)</f>
        <v>0</v>
      </c>
      <c r="D22" s="3"/>
      <c r="E22" s="3">
        <f>IFERROR(VLOOKUP(A22,Detail!$A$8:$E$10,5,FALSE),0)</f>
        <v>0</v>
      </c>
    </row>
    <row r="23" spans="1:5" x14ac:dyDescent="0.25">
      <c r="A23" s="5">
        <f>Detail!A9</f>
        <v>0</v>
      </c>
      <c r="C23" s="3">
        <f>IFERROR(VLOOKUP(A23,Detail!$A$8:$E$10,3,FALSE),0)</f>
        <v>0</v>
      </c>
      <c r="D23" s="3"/>
      <c r="E23" s="3">
        <f>IFERROR(VLOOKUP(A23,Detail!$A$8:$E$10,5,FALSE),0)</f>
        <v>0</v>
      </c>
    </row>
    <row r="24" spans="1:5" x14ac:dyDescent="0.25">
      <c r="A24" s="5">
        <f>Detail!A10</f>
        <v>0</v>
      </c>
      <c r="C24" s="3">
        <f>IFERROR(VLOOKUP(A24,Detail!$A$8:$E$10,3,FALSE),0)</f>
        <v>0</v>
      </c>
      <c r="D24" s="3"/>
      <c r="E24" s="3">
        <f>IFERROR(VLOOKUP(A24,Detail!$A$8:$E$10,5,FALSE),0)</f>
        <v>0</v>
      </c>
    </row>
    <row r="25" spans="1:5" x14ac:dyDescent="0.25">
      <c r="A25" s="5">
        <f>Detail!A11</f>
        <v>0</v>
      </c>
      <c r="C25" s="3">
        <f>IFERROR(VLOOKUP(A25,Detail!$A$8:$E$10,3,FALSE),0)</f>
        <v>0</v>
      </c>
      <c r="D25" s="3"/>
      <c r="E25" s="3">
        <f>IFERROR(VLOOKUP(A25,Detail!$A$8:$E$10,5,FALSE),0)</f>
        <v>0</v>
      </c>
    </row>
    <row r="26" spans="1:5" x14ac:dyDescent="0.25">
      <c r="A26" s="5">
        <f>Detail!A12</f>
        <v>0</v>
      </c>
      <c r="C26" s="3">
        <f>IFERROR(VLOOKUP(A26,Detail!$A$8:$E$10,3,FALSE),0)</f>
        <v>0</v>
      </c>
      <c r="D26" s="3"/>
      <c r="E26" s="3">
        <f>IFERROR(VLOOKUP(A26,Detail!$A$8:$E$10,5,FALSE),0)</f>
        <v>0</v>
      </c>
    </row>
    <row r="27" spans="1:5" x14ac:dyDescent="0.25">
      <c r="A27" s="5">
        <f>Detail!A13</f>
        <v>0</v>
      </c>
      <c r="C27" s="3">
        <f>IFERROR(VLOOKUP(A27,Detail!$A$8:$E$10,3,FALSE),0)</f>
        <v>0</v>
      </c>
      <c r="D27" s="3"/>
      <c r="E27" s="3">
        <f>IFERROR(VLOOKUP(A27,Detail!$A$8:$E$10,5,FALSE),0)</f>
        <v>0</v>
      </c>
    </row>
    <row r="28" spans="1:5" x14ac:dyDescent="0.25">
      <c r="C28" s="3"/>
      <c r="D28" s="3"/>
      <c r="E28" s="3"/>
    </row>
    <row r="29" spans="1:5" x14ac:dyDescent="0.25">
      <c r="A29" s="8" t="s">
        <v>6</v>
      </c>
      <c r="C29" s="6">
        <f>SUM(C3:C27)</f>
        <v>0</v>
      </c>
      <c r="D29" s="3"/>
      <c r="E29" s="6">
        <f>SUM(E3:E27)</f>
        <v>0</v>
      </c>
    </row>
    <row r="30" spans="1:5" x14ac:dyDescent="0.25">
      <c r="C30" s="3"/>
      <c r="D30" s="3"/>
      <c r="E30" s="3"/>
    </row>
    <row r="31" spans="1:5" x14ac:dyDescent="0.25">
      <c r="C31" s="3"/>
      <c r="D31" s="3"/>
      <c r="E31" s="3"/>
    </row>
    <row r="32" spans="1:5" x14ac:dyDescent="0.25">
      <c r="A32" s="8" t="s">
        <v>7</v>
      </c>
      <c r="C32" s="3"/>
      <c r="D32" s="3"/>
      <c r="E32" s="3"/>
    </row>
    <row r="33" spans="1:5" x14ac:dyDescent="0.25">
      <c r="A33" s="8" t="s">
        <v>4</v>
      </c>
      <c r="C33" s="3"/>
      <c r="D33" s="3"/>
      <c r="E33" s="3"/>
    </row>
    <row r="34" spans="1:5" x14ac:dyDescent="0.25">
      <c r="A34" s="5" t="e">
        <f>A6</f>
        <v>#N/A</v>
      </c>
      <c r="C34" s="3">
        <f>C6</f>
        <v>0</v>
      </c>
      <c r="D34" s="3"/>
      <c r="E34" s="3">
        <f>E6</f>
        <v>0</v>
      </c>
    </row>
    <row r="35" spans="1:5" x14ac:dyDescent="0.25">
      <c r="A35" s="7">
        <f t="shared" ref="A35:A48" si="0">A7</f>
        <v>0</v>
      </c>
      <c r="C35" s="3">
        <f t="shared" ref="C35:C48" si="1">C7</f>
        <v>0</v>
      </c>
      <c r="D35" s="3"/>
      <c r="E35" s="3">
        <f t="shared" ref="E35:E48" si="2">E7</f>
        <v>0</v>
      </c>
    </row>
    <row r="36" spans="1:5" x14ac:dyDescent="0.25">
      <c r="A36" s="5">
        <f t="shared" si="0"/>
        <v>0</v>
      </c>
      <c r="C36" s="3">
        <f t="shared" si="1"/>
        <v>0</v>
      </c>
      <c r="D36" s="3"/>
      <c r="E36" s="3">
        <f t="shared" si="2"/>
        <v>0</v>
      </c>
    </row>
    <row r="37" spans="1:5" x14ac:dyDescent="0.25">
      <c r="A37" s="5">
        <f t="shared" si="0"/>
        <v>0</v>
      </c>
      <c r="C37" s="3">
        <f t="shared" si="1"/>
        <v>0</v>
      </c>
      <c r="D37" s="3"/>
      <c r="E37" s="3">
        <f t="shared" si="2"/>
        <v>0</v>
      </c>
    </row>
    <row r="38" spans="1:5" x14ac:dyDescent="0.25">
      <c r="A38" s="5">
        <f t="shared" si="0"/>
        <v>0</v>
      </c>
      <c r="C38" s="3">
        <f t="shared" si="1"/>
        <v>0</v>
      </c>
      <c r="D38" s="3"/>
      <c r="E38" s="3">
        <f t="shared" si="2"/>
        <v>0</v>
      </c>
    </row>
    <row r="39" spans="1:5" x14ac:dyDescent="0.25">
      <c r="A39" s="5">
        <f t="shared" si="0"/>
        <v>0</v>
      </c>
      <c r="C39" s="3">
        <f t="shared" si="1"/>
        <v>0</v>
      </c>
      <c r="D39" s="3"/>
      <c r="E39" s="3">
        <f t="shared" si="2"/>
        <v>0</v>
      </c>
    </row>
    <row r="40" spans="1:5" x14ac:dyDescent="0.25">
      <c r="A40" s="5">
        <f t="shared" si="0"/>
        <v>0</v>
      </c>
      <c r="C40" s="3">
        <f t="shared" si="1"/>
        <v>0</v>
      </c>
      <c r="D40" s="3"/>
      <c r="E40" s="3">
        <f t="shared" si="2"/>
        <v>0</v>
      </c>
    </row>
    <row r="41" spans="1:5" x14ac:dyDescent="0.25">
      <c r="A41" s="5">
        <f t="shared" si="0"/>
        <v>0</v>
      </c>
      <c r="C41" s="3">
        <f t="shared" si="1"/>
        <v>0</v>
      </c>
      <c r="D41" s="3"/>
      <c r="E41" s="3">
        <f t="shared" si="2"/>
        <v>0</v>
      </c>
    </row>
    <row r="42" spans="1:5" x14ac:dyDescent="0.25">
      <c r="A42" s="5">
        <f t="shared" si="0"/>
        <v>0</v>
      </c>
      <c r="C42" s="3">
        <f t="shared" si="1"/>
        <v>0</v>
      </c>
      <c r="D42" s="3"/>
      <c r="E42" s="3">
        <f t="shared" si="2"/>
        <v>0</v>
      </c>
    </row>
    <row r="43" spans="1:5" x14ac:dyDescent="0.25">
      <c r="A43" s="5">
        <f t="shared" si="0"/>
        <v>0</v>
      </c>
      <c r="C43" s="3">
        <f t="shared" si="1"/>
        <v>0</v>
      </c>
      <c r="D43" s="3"/>
      <c r="E43" s="3">
        <f t="shared" si="2"/>
        <v>0</v>
      </c>
    </row>
    <row r="44" spans="1:5" x14ac:dyDescent="0.25">
      <c r="A44" s="5">
        <f t="shared" si="0"/>
        <v>0</v>
      </c>
      <c r="C44" s="3">
        <f t="shared" si="1"/>
        <v>0</v>
      </c>
      <c r="D44" s="3"/>
      <c r="E44" s="3">
        <f t="shared" si="2"/>
        <v>0</v>
      </c>
    </row>
    <row r="45" spans="1:5" x14ac:dyDescent="0.25">
      <c r="A45" s="5">
        <f t="shared" si="0"/>
        <v>0</v>
      </c>
      <c r="C45" s="3">
        <f t="shared" si="1"/>
        <v>0</v>
      </c>
      <c r="D45" s="3"/>
      <c r="E45" s="3">
        <f t="shared" si="2"/>
        <v>0</v>
      </c>
    </row>
    <row r="46" spans="1:5" x14ac:dyDescent="0.25">
      <c r="A46" s="5">
        <f t="shared" si="0"/>
        <v>0</v>
      </c>
      <c r="C46" s="3">
        <f t="shared" si="1"/>
        <v>0</v>
      </c>
      <c r="D46" s="3"/>
      <c r="E46" s="3">
        <f t="shared" si="2"/>
        <v>0</v>
      </c>
    </row>
    <row r="47" spans="1:5" x14ac:dyDescent="0.25">
      <c r="A47" s="5">
        <f t="shared" si="0"/>
        <v>0</v>
      </c>
      <c r="C47" s="3">
        <f t="shared" si="1"/>
        <v>0</v>
      </c>
      <c r="D47" s="3"/>
      <c r="E47" s="3">
        <f t="shared" si="2"/>
        <v>0</v>
      </c>
    </row>
    <row r="48" spans="1:5" x14ac:dyDescent="0.25">
      <c r="A48" s="5">
        <f t="shared" si="0"/>
        <v>0</v>
      </c>
      <c r="C48" s="3">
        <f t="shared" si="1"/>
        <v>0</v>
      </c>
      <c r="D48" s="3"/>
      <c r="E48" s="3">
        <f t="shared" si="2"/>
        <v>0</v>
      </c>
    </row>
    <row r="49" spans="1:5" x14ac:dyDescent="0.25">
      <c r="C49" s="3"/>
      <c r="D49" s="3"/>
      <c r="E49" s="3"/>
    </row>
    <row r="50" spans="1:5" x14ac:dyDescent="0.25">
      <c r="A50" s="8" t="s">
        <v>8</v>
      </c>
      <c r="C50" s="3"/>
      <c r="D50" s="3"/>
      <c r="E50" s="3"/>
    </row>
    <row r="51" spans="1:5" x14ac:dyDescent="0.25">
      <c r="C51" s="3"/>
      <c r="D51" s="3"/>
      <c r="E51" s="3"/>
    </row>
    <row r="52" spans="1:5" x14ac:dyDescent="0.25">
      <c r="A52" s="4" t="e" cm="1">
        <f t="array" ref="A52">INDEX(Sheet3!A117:A217, MATCH(0, IF(Sheet3!A117:A217="", 1, 0), 0))</f>
        <v>#N/A</v>
      </c>
      <c r="C52" s="3">
        <f>IFERROR(VLOOKUP(A52,Detail!$A$20:$G$307,5,FALSE),0)</f>
        <v>0</v>
      </c>
      <c r="D52" s="3"/>
      <c r="E52" s="3">
        <f>IFERROR(VLOOKUP(A52,Detail!$A$20:$H$307,7,FALSE),0)</f>
        <v>0</v>
      </c>
    </row>
    <row r="53" spans="1:5" x14ac:dyDescent="0.25">
      <c r="A53" s="1" cm="1">
        <f t="array" ref="A53">IFERROR(INDEX(Sheet3!$A$117:$A$217, SMALL(IF(Sheet3!$A$117:$A$217&lt;&gt;"", ROW(Sheet3!$A$117:$A$217)-ROW($A$117)+1), 2)),0)</f>
        <v>0</v>
      </c>
      <c r="C53" s="3">
        <f>IFERROR(VLOOKUP(A53,Detail!$A$20:$G$307,5,FALSE),0)</f>
        <v>0</v>
      </c>
      <c r="D53" s="3"/>
      <c r="E53" s="3">
        <f>IFERROR(VLOOKUP(A53,Detail!$A$20:$H$307,7,FALSE),0)</f>
        <v>0</v>
      </c>
    </row>
    <row r="54" spans="1:5" x14ac:dyDescent="0.25">
      <c r="A54" s="1" cm="1">
        <f t="array" ref="A54">IFERROR(INDEX(Sheet3!$A$117:$A$217, SMALL(IF(Sheet3!$A$117:$A$217&lt;&gt;"", ROW(Sheet3!$A$117:$A$217)-ROW($A$117)+1), 3)),0)</f>
        <v>0</v>
      </c>
      <c r="C54" s="3">
        <f>IFERROR(VLOOKUP(A54,Detail!$A$20:$F$307,5,FALSE),0)</f>
        <v>0</v>
      </c>
      <c r="D54" s="3"/>
      <c r="E54" s="3">
        <f>IFERROR(VLOOKUP(A54,Detail!$A$20:$H$307,7,FALSE),0)</f>
        <v>0</v>
      </c>
    </row>
    <row r="55" spans="1:5" x14ac:dyDescent="0.25">
      <c r="A55" s="1" cm="1">
        <f t="array" ref="A55">IFERROR(INDEX(Sheet3!$A$117:$A$217, SMALL(IF(Sheet3!$A$117:$A$217&lt;&gt;"", ROW(Sheet3!$A$117:$A$217)-ROW($A$117)+1), 4)),0)</f>
        <v>0</v>
      </c>
      <c r="C55" s="3">
        <f>IFERROR(VLOOKUP(A55,Detail!$A$20:$F$307,5,FALSE),0)</f>
        <v>0</v>
      </c>
      <c r="D55" s="3"/>
      <c r="E55" s="3">
        <f>IFERROR(VLOOKUP(A55,Detail!$A$20:$H$307,7,FALSE),0)</f>
        <v>0</v>
      </c>
    </row>
    <row r="56" spans="1:5" x14ac:dyDescent="0.25">
      <c r="A56" s="1" cm="1">
        <f t="array" ref="A56">IFERROR(INDEX(Sheet3!$A$117:$A$217, SMALL(IF(Sheet3!$A$117:$A$217&lt;&gt;"", ROW(Sheet3!$A$117:$A$217)-ROW($A$117)+1), 5)),0)</f>
        <v>0</v>
      </c>
      <c r="C56" s="3">
        <f>IFERROR(VLOOKUP(A56,Detail!$A$20:$F$307,5,FALSE),0)</f>
        <v>0</v>
      </c>
      <c r="D56" s="3"/>
      <c r="E56" s="3">
        <f>IFERROR(VLOOKUP(A56,Detail!$A$20:$H$307,7,FALSE),0)</f>
        <v>0</v>
      </c>
    </row>
    <row r="57" spans="1:5" x14ac:dyDescent="0.25">
      <c r="A57" s="1" cm="1">
        <f t="array" ref="A57">IFERROR(INDEX(Sheet3!$A$117:$A$217, SMALL(IF(Sheet3!$A$117:$A$217&lt;&gt;"", ROW(Sheet3!$A$117:$A$217)-ROW($A$117)+1), 6)),0)</f>
        <v>0</v>
      </c>
      <c r="C57" s="3">
        <f>IFERROR(VLOOKUP(A57,Detail!$A$20:$F$307,5,FALSE),0)</f>
        <v>0</v>
      </c>
      <c r="D57" s="3"/>
      <c r="E57" s="3">
        <f>IFERROR(VLOOKUP(A57,Detail!$A$20:$H$307,7,FALSE),0)</f>
        <v>0</v>
      </c>
    </row>
    <row r="58" spans="1:5" x14ac:dyDescent="0.25">
      <c r="A58" s="1" cm="1">
        <f t="array" ref="A58">IFERROR(INDEX(Sheet3!$A$117:$A$217, SMALL(IF(Sheet3!$A$117:$A$217&lt;&gt;"", ROW(Sheet3!$A$117:$A$217)-ROW($A$117)+1), 7)),0)</f>
        <v>0</v>
      </c>
      <c r="C58" s="3">
        <f>IFERROR(VLOOKUP(A58,Detail!$A$20:$F$307,5,FALSE),0)</f>
        <v>0</v>
      </c>
      <c r="D58" s="3"/>
      <c r="E58" s="3">
        <f>IFERROR(VLOOKUP(A58,Detail!$A$20:$H$307,7,FALSE),0)</f>
        <v>0</v>
      </c>
    </row>
    <row r="59" spans="1:5" x14ac:dyDescent="0.25">
      <c r="A59" s="1" cm="1">
        <f t="array" ref="A59">IFERROR(INDEX(Sheet3!$A$117:$A$217, SMALL(IF(Sheet3!$A$117:$A$217&lt;&gt;"", ROW(Sheet3!$A$117:$A$217)-ROW($A$117)+1), 8)),0)</f>
        <v>0</v>
      </c>
      <c r="C59" s="3">
        <f>IFERROR(VLOOKUP(A59,Detail!$A$20:$F$307,5,FALSE),0)</f>
        <v>0</v>
      </c>
      <c r="D59" s="3"/>
      <c r="E59" s="3">
        <f>IFERROR(VLOOKUP(A59,Detail!$A$20:$H$307,7,FALSE),0)</f>
        <v>0</v>
      </c>
    </row>
    <row r="60" spans="1:5" x14ac:dyDescent="0.25">
      <c r="A60" s="1" cm="1">
        <f t="array" ref="A60">IFERROR(INDEX(Sheet3!$A$117:$A$217, SMALL(IF(Sheet3!$A$117:$A$217&lt;&gt;"", ROW(Sheet3!$A$117:$A$217)-ROW($A$117)+1), 9)),0)</f>
        <v>0</v>
      </c>
      <c r="C60" s="3">
        <f>IFERROR(VLOOKUP(A60,Detail!$A$20:$F$307,5,FALSE),0)</f>
        <v>0</v>
      </c>
      <c r="D60" s="3"/>
      <c r="E60" s="3">
        <f>IFERROR(VLOOKUP(A60,Detail!$A$20:$H$307,7,FALSE),0)</f>
        <v>0</v>
      </c>
    </row>
    <row r="61" spans="1:5" x14ac:dyDescent="0.25">
      <c r="A61" s="1" cm="1">
        <f t="array" ref="A61">IFERROR(INDEX(Sheet3!$A$117:$A$217, SMALL(IF(Sheet3!$A$117:$A$217&lt;&gt;"", ROW(Sheet3!$A$117:$A$217)-ROW($A$117)+1), 10)),0)</f>
        <v>0</v>
      </c>
      <c r="C61" s="3">
        <f>IFERROR(VLOOKUP(A61,Detail!$A$20:$F$307,5,FALSE),0)</f>
        <v>0</v>
      </c>
      <c r="D61" s="3"/>
      <c r="E61" s="3">
        <f>IFERROR(VLOOKUP(A61,Detail!$A$20:$H$307,7,FALSE),0)</f>
        <v>0</v>
      </c>
    </row>
    <row r="62" spans="1:5" x14ac:dyDescent="0.25">
      <c r="A62" s="1" cm="1">
        <f t="array" ref="A62">IFERROR(INDEX(Sheet3!$A$117:$A$217, SMALL(IF(Sheet3!$A$117:$A$217&lt;&gt;"", ROW(Sheet3!$A$117:$A$217)-ROW($A$117)+1), 11)),0)</f>
        <v>0</v>
      </c>
      <c r="C62" s="3">
        <f>IFERROR(VLOOKUP(A62,Detail!$A$20:$F$307,5,FALSE),0)</f>
        <v>0</v>
      </c>
      <c r="D62" s="3"/>
      <c r="E62" s="3">
        <f>IFERROR(VLOOKUP(A62,Detail!$A$20:$H$307,7,FALSE),0)</f>
        <v>0</v>
      </c>
    </row>
    <row r="63" spans="1:5" x14ac:dyDescent="0.25">
      <c r="A63" s="1" cm="1">
        <f t="array" ref="A63">IFERROR(INDEX(Sheet3!$A$117:$A$217, SMALL(IF(Sheet3!$A$117:$A$217&lt;&gt;"", ROW(Sheet3!$A$117:$A$217)-ROW($A$117)+1), 12)),0)</f>
        <v>0</v>
      </c>
      <c r="C63" s="3">
        <f>IFERROR(VLOOKUP(A63,Detail!$A$20:$F$307,5,FALSE),0)</f>
        <v>0</v>
      </c>
      <c r="D63" s="3"/>
      <c r="E63" s="3">
        <f>IFERROR(VLOOKUP(A63,Detail!$A$20:$H$307,7,FALSE),0)</f>
        <v>0</v>
      </c>
    </row>
    <row r="64" spans="1:5" x14ac:dyDescent="0.25">
      <c r="A64" s="1" cm="1">
        <f t="array" ref="A64">IFERROR(INDEX(Sheet3!$A$117:$A$217, SMALL(IF(Sheet3!$A$117:$A$217&lt;&gt;"", ROW(Sheet3!$A$117:$A$217)-ROW($A$117)+1), 13)),0)</f>
        <v>0</v>
      </c>
      <c r="C64" s="3">
        <f>IFERROR(VLOOKUP(A64,Detail!$A$20:$F$307,5,FALSE),0)</f>
        <v>0</v>
      </c>
      <c r="D64" s="3"/>
      <c r="E64" s="3">
        <f>IFERROR(VLOOKUP(A64,Detail!$A$20:$H$307,7,FALSE),0)</f>
        <v>0</v>
      </c>
    </row>
    <row r="65" spans="1:5" x14ac:dyDescent="0.25">
      <c r="A65" s="1" cm="1">
        <f t="array" ref="A65">IFERROR(INDEX(Sheet3!$A$117:$A$217, SMALL(IF(Sheet3!$A$117:$A$217&lt;&gt;"", ROW(Sheet3!$A$117:$A$217)-ROW($A$117)+1), 14)),0)</f>
        <v>0</v>
      </c>
      <c r="C65" s="3">
        <f>IFERROR(VLOOKUP(A65,Detail!$A$20:$F$307,5,FALSE),0)</f>
        <v>0</v>
      </c>
      <c r="D65" s="3"/>
      <c r="E65" s="3">
        <f>IFERROR(VLOOKUP(A65,Detail!$A$20:$H$307,7,FALSE),0)</f>
        <v>0</v>
      </c>
    </row>
    <row r="66" spans="1:5" x14ac:dyDescent="0.25">
      <c r="A66" s="1" cm="1">
        <f t="array" ref="A66">IFERROR(INDEX(Sheet3!$A$117:$A$217, SMALL(IF(Sheet3!$A$117:$A$217&lt;&gt;"", ROW(Sheet3!$A$117:$A$217)-ROW($A$117)+1), 15)),0)</f>
        <v>0</v>
      </c>
      <c r="C66" s="3">
        <f>IFERROR(VLOOKUP(A66,Detail!$A$20:$F$307,5,FALSE),0)</f>
        <v>0</v>
      </c>
      <c r="D66" s="3"/>
      <c r="E66" s="3">
        <f>IFERROR(VLOOKUP(A66,Detail!$A$20:$H$307,7,FALSE),0)</f>
        <v>0</v>
      </c>
    </row>
    <row r="67" spans="1:5" x14ac:dyDescent="0.25">
      <c r="A67" s="1" cm="1">
        <f t="array" ref="A67">IFERROR(INDEX(Sheet3!$A$117:$A$217, SMALL(IF(Sheet3!$A$117:$A$217&lt;&gt;"", ROW(Sheet3!$A$117:$A$217)-ROW($A$117)+1), 16)),0)</f>
        <v>0</v>
      </c>
      <c r="C67" s="3">
        <f>IFERROR(VLOOKUP(A67,Detail!$A$20:$F$307,5,FALSE),0)</f>
        <v>0</v>
      </c>
      <c r="D67" s="3"/>
      <c r="E67" s="3">
        <f>IFERROR(VLOOKUP(A67,Detail!$A$20:$H$307,7,FALSE),0)</f>
        <v>0</v>
      </c>
    </row>
    <row r="68" spans="1:5" x14ac:dyDescent="0.25">
      <c r="A68" s="1" cm="1">
        <f t="array" ref="A68">IFERROR(INDEX(Sheet3!$A$117:$A$217, SMALL(IF(Sheet3!$A$117:$A$217&lt;&gt;"", ROW(Sheet3!$A$117:$A$217)-ROW($A$117)+1), 17)),0)</f>
        <v>0</v>
      </c>
      <c r="C68" s="3">
        <f>IFERROR(VLOOKUP(A68,Detail!$A$20:$F$307,5,FALSE),0)</f>
        <v>0</v>
      </c>
      <c r="D68" s="3"/>
      <c r="E68" s="3">
        <f>IFERROR(VLOOKUP(A68,Detail!$A$20:$H$307,7,FALSE),0)</f>
        <v>0</v>
      </c>
    </row>
    <row r="69" spans="1:5" x14ac:dyDescent="0.25">
      <c r="A69" s="1" cm="1">
        <f t="array" ref="A69">IFERROR(INDEX(Sheet3!$A$117:$A$217, SMALL(IF(Sheet3!$A$117:$A$217&lt;&gt;"", ROW(Sheet3!$A$117:$A$217)-ROW($A$117)+1), 18)),0)</f>
        <v>0</v>
      </c>
      <c r="C69" s="3">
        <f>IFERROR(VLOOKUP(A69,Detail!$A$20:$F$307,5,FALSE),0)</f>
        <v>0</v>
      </c>
      <c r="D69" s="3"/>
      <c r="E69" s="3">
        <f>IFERROR(VLOOKUP(A69,Detail!$A$20:$H$307,7,FALSE),0)</f>
        <v>0</v>
      </c>
    </row>
    <row r="70" spans="1:5" x14ac:dyDescent="0.25">
      <c r="A70" s="1" cm="1">
        <f t="array" ref="A70">IFERROR(INDEX(Sheet3!$A$117:$A$217, SMALL(IF(Sheet3!$A$117:$A$217&lt;&gt;"", ROW(Sheet3!$A$117:$A$217)-ROW($A$117)+1), 19)),0)</f>
        <v>0</v>
      </c>
      <c r="C70" s="3">
        <f>IFERROR(VLOOKUP(A70,Detail!$A$20:$F$307,5,FALSE),0)</f>
        <v>0</v>
      </c>
      <c r="D70" s="3"/>
      <c r="E70" s="3">
        <f>IFERROR(VLOOKUP(A70,Detail!$A$20:$H$307,7,FALSE),0)</f>
        <v>0</v>
      </c>
    </row>
    <row r="71" spans="1:5" x14ac:dyDescent="0.25">
      <c r="A71" s="1" cm="1">
        <f t="array" ref="A71">IFERROR(INDEX(Sheet3!$A$117:$A$217, SMALL(IF(Sheet3!$A$117:$A$217&lt;&gt;"", ROW(Sheet3!$A$117:$A$217)-ROW($A$117)+1), 20)),0)</f>
        <v>0</v>
      </c>
      <c r="C71" s="3">
        <f>IFERROR(VLOOKUP(A71,Detail!$A$20:$F$307,5,FALSE),0)</f>
        <v>0</v>
      </c>
      <c r="D71" s="3"/>
      <c r="E71" s="3">
        <f>IFERROR(VLOOKUP(A71,Detail!$A$20:$H$307,7,FALSE),0)</f>
        <v>0</v>
      </c>
    </row>
    <row r="72" spans="1:5" x14ac:dyDescent="0.25">
      <c r="A72" s="1" cm="1">
        <f t="array" ref="A72">IFERROR(INDEX(Sheet3!$A$117:$A$217, SMALL(IF(Sheet3!$A$117:$A$217&lt;&gt;"", ROW(Sheet3!$A$117:$A$217)-ROW($A$117)+1), 21)),0)</f>
        <v>0</v>
      </c>
      <c r="C72" s="3">
        <f>IFERROR(VLOOKUP(A72,Detail!$A$20:$F$307,5,FALSE),0)</f>
        <v>0</v>
      </c>
      <c r="D72" s="3"/>
      <c r="E72" s="3">
        <f>IFERROR(VLOOKUP(A72,Detail!$A$20:$H$307,7,FALSE),0)</f>
        <v>0</v>
      </c>
    </row>
    <row r="73" spans="1:5" x14ac:dyDescent="0.25">
      <c r="A73" s="1" cm="1">
        <f t="array" ref="A73">IFERROR(INDEX(Sheet3!$A$117:$A$217, SMALL(IF(Sheet3!$A$117:$A$217&lt;&gt;"", ROW(Sheet3!$A$117:$A$217)-ROW($A$117)+1), 22)),0)</f>
        <v>0</v>
      </c>
      <c r="C73" s="3">
        <f>IFERROR(VLOOKUP(A73,Detail!$A$20:$F$307,5,FALSE),0)</f>
        <v>0</v>
      </c>
      <c r="D73" s="3"/>
      <c r="E73" s="3">
        <f>IFERROR(VLOOKUP(A73,Detail!$A$20:$H$307,7,FALSE),0)</f>
        <v>0</v>
      </c>
    </row>
    <row r="74" spans="1:5" x14ac:dyDescent="0.25">
      <c r="A74" s="1" cm="1">
        <f t="array" ref="A74">IFERROR(INDEX(Sheet3!$A$117:$A$217, SMALL(IF(Sheet3!$A$117:$A$217&lt;&gt;"", ROW(Sheet3!$A$117:$A$217)-ROW($A$117)+1), 23)),0)</f>
        <v>0</v>
      </c>
      <c r="C74" s="3">
        <f>IFERROR(VLOOKUP(A74,Detail!$A$20:$F$307,5,FALSE),0)</f>
        <v>0</v>
      </c>
      <c r="D74" s="3"/>
      <c r="E74" s="3">
        <f>IFERROR(VLOOKUP(A74,Detail!$A$20:$H$307,7,FALSE),0)</f>
        <v>0</v>
      </c>
    </row>
    <row r="75" spans="1:5" x14ac:dyDescent="0.25">
      <c r="A75" s="1" cm="1">
        <f t="array" ref="A75">IFERROR(INDEX(Sheet3!$A$117:$A$217, SMALL(IF(Sheet3!$A$117:$A$217&lt;&gt;"", ROW(Sheet3!$A$117:$A$217)-ROW($A$117)+1), 24)),0)</f>
        <v>0</v>
      </c>
      <c r="C75" s="3">
        <f>IFERROR(VLOOKUP(A75,Detail!$A$20:$F$307,5,FALSE),0)</f>
        <v>0</v>
      </c>
      <c r="D75" s="3"/>
      <c r="E75" s="3">
        <f>IFERROR(VLOOKUP(A75,Detail!$A$20:$H$307,7,FALSE),0)</f>
        <v>0</v>
      </c>
    </row>
    <row r="76" spans="1:5" x14ac:dyDescent="0.25">
      <c r="A76" s="1" cm="1">
        <f t="array" ref="A76">IFERROR(INDEX(Sheet3!$A$117:$A$217, SMALL(IF(Sheet3!$A$117:$A$217&lt;&gt;"", ROW(Sheet3!$A$117:$A$217)-ROW($A$117)+1), 25)),0)</f>
        <v>0</v>
      </c>
      <c r="C76" s="3">
        <f>IFERROR(VLOOKUP(A76,Detail!$A$20:$F$307,5,FALSE),0)</f>
        <v>0</v>
      </c>
      <c r="D76" s="3"/>
      <c r="E76" s="3">
        <f>IFERROR(VLOOKUP(A76,Detail!$A$20:$H$307,7,FALSE),0)</f>
        <v>0</v>
      </c>
    </row>
    <row r="77" spans="1:5" x14ac:dyDescent="0.25">
      <c r="A77" s="1" cm="1">
        <f t="array" ref="A77">IFERROR(INDEX(Sheet3!$A$117:$A$217, SMALL(IF(Sheet3!$A$117:$A$217&lt;&gt;"", ROW(Sheet3!$A$117:$A$217)-ROW($A$117)+1), 26)),0)</f>
        <v>0</v>
      </c>
      <c r="C77" s="3">
        <f>IFERROR(VLOOKUP(A77,Detail!$A$20:$F$307,5,FALSE),0)</f>
        <v>0</v>
      </c>
      <c r="D77" s="3"/>
      <c r="E77" s="3">
        <f>IFERROR(VLOOKUP(A77,Detail!$A$20:$H$307,7,FALSE),0)</f>
        <v>0</v>
      </c>
    </row>
    <row r="78" spans="1:5" x14ac:dyDescent="0.25">
      <c r="A78" s="1" cm="1">
        <f t="array" ref="A78">IFERROR(INDEX(Sheet3!$A$117:$A$217, SMALL(IF(Sheet3!$A$117:$A$217&lt;&gt;"", ROW(Sheet3!$A$117:$A$217)-ROW($A$117)+1), 27)),0)</f>
        <v>0</v>
      </c>
      <c r="C78" s="3">
        <f>IFERROR(VLOOKUP(A78,Detail!$A$20:$F$307,5,FALSE),0)</f>
        <v>0</v>
      </c>
      <c r="D78" s="3"/>
      <c r="E78" s="3">
        <f>IFERROR(VLOOKUP(A78,Detail!$A$20:$H$307,7,FALSE),0)</f>
        <v>0</v>
      </c>
    </row>
    <row r="79" spans="1:5" x14ac:dyDescent="0.25">
      <c r="A79" s="1" cm="1">
        <f t="array" ref="A79">IFERROR(INDEX(Sheet3!$A$117:$A$217, SMALL(IF(Sheet3!$A$117:$A$217&lt;&gt;"", ROW(Sheet3!$A$117:$A$217)-ROW($A$117)+1), 28)),0)</f>
        <v>0</v>
      </c>
      <c r="C79" s="3">
        <f>IFERROR(VLOOKUP(A79,Detail!$A$20:$F$307,5,FALSE),0)</f>
        <v>0</v>
      </c>
      <c r="D79" s="3"/>
      <c r="E79" s="3">
        <f>IFERROR(VLOOKUP(A79,Detail!$A$20:$H$307,7,FALSE),0)</f>
        <v>0</v>
      </c>
    </row>
    <row r="80" spans="1:5" x14ac:dyDescent="0.25">
      <c r="A80" s="1" cm="1">
        <f t="array" ref="A80">IFERROR(INDEX(Sheet3!$A$117:$A$217, SMALL(IF(Sheet3!$A$117:$A$217&lt;&gt;"", ROW(Sheet3!$A$117:$A$217)-ROW($A$117)+1), 29)),0)</f>
        <v>0</v>
      </c>
      <c r="C80" s="3">
        <f>IFERROR(VLOOKUP(A80,Detail!$A$20:$F$307,5,FALSE),0)</f>
        <v>0</v>
      </c>
      <c r="D80" s="3"/>
      <c r="E80" s="3">
        <f>IFERROR(VLOOKUP(A80,Detail!$A$20:$H$307,7,FALSE),0)</f>
        <v>0</v>
      </c>
    </row>
    <row r="81" spans="1:5" x14ac:dyDescent="0.25">
      <c r="A81" s="1" cm="1">
        <f t="array" ref="A81">IFERROR(INDEX(Sheet3!$A$117:$A$217, SMALL(IF(Sheet3!$A$117:$A$217&lt;&gt;"", ROW(Sheet3!$A$117:$A$217)-ROW($A$117)+1), 30)),0)</f>
        <v>0</v>
      </c>
      <c r="C81" s="3">
        <f>IFERROR(VLOOKUP(A81,Detail!$A$20:$F$307,5,FALSE),0)</f>
        <v>0</v>
      </c>
      <c r="D81" s="3"/>
      <c r="E81" s="3">
        <f>IFERROR(VLOOKUP(A81,Detail!$A$20:$H$307,7,FALSE),0)</f>
        <v>0</v>
      </c>
    </row>
    <row r="82" spans="1:5" x14ac:dyDescent="0.25">
      <c r="A82" s="1" cm="1">
        <f t="array" ref="A82">IFERROR(INDEX(Sheet3!$A$117:$A$217, SMALL(IF(Sheet3!$A$117:$A$217&lt;&gt;"", ROW(Sheet3!$A$117:$A$217)-ROW($A$117)+1), 31)),0)</f>
        <v>0</v>
      </c>
      <c r="C82" s="3">
        <f>IFERROR(VLOOKUP(A82,Detail!$A$20:$F$307,5,FALSE),0)</f>
        <v>0</v>
      </c>
      <c r="D82" s="3"/>
      <c r="E82" s="3">
        <f>IFERROR(VLOOKUP(A82,Detail!$A$20:$H$307,7,FALSE),0)</f>
        <v>0</v>
      </c>
    </row>
    <row r="83" spans="1:5" x14ac:dyDescent="0.25">
      <c r="A83" s="1" cm="1">
        <f t="array" ref="A83">IFERROR(INDEX(Sheet3!$A$117:$A$217, SMALL(IF(Sheet3!$A$117:$A$217&lt;&gt;"", ROW(Sheet3!$A$117:$A$217)-ROW($A$117)+1), 32)),0)</f>
        <v>0</v>
      </c>
      <c r="C83" s="3">
        <f>IFERROR(VLOOKUP(A83,Detail!$A$20:$F$307,5,FALSE),0)</f>
        <v>0</v>
      </c>
      <c r="D83" s="3"/>
      <c r="E83" s="3">
        <f>IFERROR(VLOOKUP(A83,Detail!$A$20:$H$307,7,FALSE),0)</f>
        <v>0</v>
      </c>
    </row>
    <row r="84" spans="1:5" x14ac:dyDescent="0.25">
      <c r="A84" s="1" cm="1">
        <f t="array" ref="A84">IFERROR(INDEX(Sheet3!$A$117:$A$217, SMALL(IF(Sheet3!$A$117:$A$217&lt;&gt;"", ROW(Sheet3!$A$117:$A$217)-ROW($A$117)+1), 33)),0)</f>
        <v>0</v>
      </c>
      <c r="C84" s="3">
        <f>IFERROR(VLOOKUP(A84,Detail!$A$20:$F$307,5,FALSE),0)</f>
        <v>0</v>
      </c>
      <c r="D84" s="3"/>
      <c r="E84" s="3">
        <f>IFERROR(VLOOKUP(A84,Detail!$A$20:$H$307,7,FALSE),0)</f>
        <v>0</v>
      </c>
    </row>
    <row r="85" spans="1:5" x14ac:dyDescent="0.25">
      <c r="A85" s="1" cm="1">
        <f t="array" ref="A85">IFERROR(INDEX(Sheet3!$A$117:$A$217, SMALL(IF(Sheet3!$A$117:$A$217&lt;&gt;"", ROW(Sheet3!$A$117:$A$217)-ROW($A$117)+1), 34)),0)</f>
        <v>0</v>
      </c>
      <c r="C85" s="3">
        <f>IFERROR(VLOOKUP(A85,Detail!$A$20:$F$307,5,FALSE),0)</f>
        <v>0</v>
      </c>
      <c r="D85" s="3"/>
      <c r="E85" s="3">
        <f>IFERROR(VLOOKUP(A85,Detail!$A$20:$H$307,7,FALSE),0)</f>
        <v>0</v>
      </c>
    </row>
    <row r="86" spans="1:5" x14ac:dyDescent="0.25">
      <c r="A86" s="1" cm="1">
        <f t="array" ref="A86">IFERROR(INDEX(Sheet3!$A$117:$A$217, SMALL(IF(Sheet3!$A$117:$A$217&lt;&gt;"", ROW(Sheet3!$A$117:$A$217)-ROW($A$117)+1), 35)),0)</f>
        <v>0</v>
      </c>
      <c r="C86" s="3">
        <f>IFERROR(VLOOKUP(A86,Detail!$A$20:$F$307,5,FALSE),0)</f>
        <v>0</v>
      </c>
      <c r="D86" s="3"/>
      <c r="E86" s="3">
        <f>IFERROR(VLOOKUP(A86,Detail!$A$20:$H$307,7,FALSE),0)</f>
        <v>0</v>
      </c>
    </row>
    <row r="87" spans="1:5" x14ac:dyDescent="0.25">
      <c r="A87" s="1" cm="1">
        <f t="array" ref="A87">IFERROR(INDEX(Sheet3!$A$117:$A$217, SMALL(IF(Sheet3!$A$117:$A$217&lt;&gt;"", ROW(Sheet3!$A$117:$A$217)-ROW($A$117)+1), 36)),0)</f>
        <v>0</v>
      </c>
      <c r="C87" s="3">
        <f>IFERROR(VLOOKUP(A87,Detail!$A$20:$F$307,5,FALSE),0)</f>
        <v>0</v>
      </c>
      <c r="D87" s="3"/>
      <c r="E87" s="3">
        <f>IFERROR(VLOOKUP(A87,Detail!$A$20:$H$307,7,FALSE),0)</f>
        <v>0</v>
      </c>
    </row>
    <row r="88" spans="1:5" x14ac:dyDescent="0.25">
      <c r="A88" s="1" cm="1">
        <f t="array" ref="A88">IFERROR(INDEX(Sheet3!$A$117:$A$217, SMALL(IF(Sheet3!$A$117:$A$217&lt;&gt;"", ROW(Sheet3!$A$117:$A$217)-ROW($A$117)+1), 37)),0)</f>
        <v>0</v>
      </c>
      <c r="C88" s="3">
        <f>IFERROR(VLOOKUP(A88,Detail!$A$20:$F$307,5,FALSE),0)</f>
        <v>0</v>
      </c>
      <c r="D88" s="3"/>
      <c r="E88" s="3">
        <f>IFERROR(VLOOKUP(A88,Detail!$A$20:$H$307,7,FALSE),0)</f>
        <v>0</v>
      </c>
    </row>
    <row r="89" spans="1:5" x14ac:dyDescent="0.25">
      <c r="A89" s="1" cm="1">
        <f t="array" ref="A89">IFERROR(INDEX(Sheet3!$A$117:$A$217, SMALL(IF(Sheet3!$A$117:$A$217&lt;&gt;"", ROW(Sheet3!$A$117:$A$217)-ROW($A$117)+1), 38)),0)</f>
        <v>0</v>
      </c>
      <c r="C89" s="3">
        <f>IFERROR(VLOOKUP(A89,Detail!$A$20:$F$307,5,FALSE),0)</f>
        <v>0</v>
      </c>
      <c r="D89" s="3"/>
      <c r="E89" s="3">
        <f>IFERROR(VLOOKUP(A89,Detail!$A$20:$H$307,7,FALSE),0)</f>
        <v>0</v>
      </c>
    </row>
    <row r="90" spans="1:5" x14ac:dyDescent="0.25">
      <c r="A90" s="1" cm="1">
        <f t="array" ref="A90">IFERROR(INDEX(Sheet3!$A$117:$A$217, SMALL(IF(Sheet3!$A$117:$A$217&lt;&gt;"", ROW(Sheet3!$A$117:$A$217)-ROW($A$117)+1), 39)),0)</f>
        <v>0</v>
      </c>
      <c r="C90" s="3">
        <f>IFERROR(VLOOKUP(A90,Detail!$A$20:$F$307,5,FALSE),0)</f>
        <v>0</v>
      </c>
      <c r="D90" s="3"/>
      <c r="E90" s="3">
        <f>IFERROR(VLOOKUP(A90,Detail!$A$20:$H$307,7,FALSE),0)</f>
        <v>0</v>
      </c>
    </row>
    <row r="91" spans="1:5" x14ac:dyDescent="0.25">
      <c r="A91" s="1" cm="1">
        <f t="array" ref="A91">IFERROR(INDEX(Sheet3!$A$117:$A$217, SMALL(IF(Sheet3!$A$117:$A$217&lt;&gt;"", ROW(Sheet3!$A$117:$A$217)-ROW($A$117)+1), 40)),0)</f>
        <v>0</v>
      </c>
      <c r="C91" s="3">
        <f>IFERROR(VLOOKUP(A91,Detail!$A$20:$F$307,5,FALSE),0)</f>
        <v>0</v>
      </c>
      <c r="D91" s="3"/>
      <c r="E91" s="3">
        <f>IFERROR(VLOOKUP(A91,Detail!$A$20:$H$307,7,FALSE),0)</f>
        <v>0</v>
      </c>
    </row>
    <row r="92" spans="1:5" x14ac:dyDescent="0.25">
      <c r="A92" s="1" cm="1">
        <f t="array" ref="A92">IFERROR(INDEX(Sheet3!$A$117:$A$217, SMALL(IF(Sheet3!$A$117:$A$217&lt;&gt;"", ROW(Sheet3!$A$117:$A$217)-ROW($A$117)+1), 41)),0)</f>
        <v>0</v>
      </c>
      <c r="C92" s="3">
        <f>IFERROR(VLOOKUP(A92,Detail!$A$20:$F$307,5,FALSE),0)</f>
        <v>0</v>
      </c>
      <c r="D92" s="3"/>
      <c r="E92" s="3">
        <f>IFERROR(VLOOKUP(A92,Detail!$A$20:$H$307,7,FALSE),0)</f>
        <v>0</v>
      </c>
    </row>
    <row r="93" spans="1:5" x14ac:dyDescent="0.25">
      <c r="A93" s="1" cm="1">
        <f t="array" ref="A93">IFERROR(INDEX(Sheet3!$A$117:$A$217, SMALL(IF(Sheet3!$A$117:$A$217&lt;&gt;"", ROW(Sheet3!$A$117:$A$217)-ROW($A$117)+1), 42)),0)</f>
        <v>0</v>
      </c>
      <c r="C93" s="3">
        <f>IFERROR(VLOOKUP(A93,Detail!$A$20:$F$307,5,FALSE),0)</f>
        <v>0</v>
      </c>
      <c r="D93" s="3"/>
      <c r="E93" s="3">
        <f>IFERROR(VLOOKUP(A93,Detail!$A$20:$H$307,7,FALSE),0)</f>
        <v>0</v>
      </c>
    </row>
    <row r="94" spans="1:5" x14ac:dyDescent="0.25">
      <c r="A94" s="1" cm="1">
        <f t="array" ref="A94">IFERROR(INDEX(Sheet3!$A$117:$A$217, SMALL(IF(Sheet3!$A$117:$A$217&lt;&gt;"", ROW(Sheet3!$A$117:$A$217)-ROW($A$117)+1), 43)),0)</f>
        <v>0</v>
      </c>
      <c r="C94" s="3">
        <f>IFERROR(VLOOKUP(A94,Detail!$A$20:$F$307,5,FALSE),0)</f>
        <v>0</v>
      </c>
      <c r="D94" s="3"/>
      <c r="E94" s="3">
        <f>IFERROR(VLOOKUP(A94,Detail!$A$20:$H$307,7,FALSE),0)</f>
        <v>0</v>
      </c>
    </row>
    <row r="95" spans="1:5" x14ac:dyDescent="0.25">
      <c r="A95" s="1" cm="1">
        <f t="array" ref="A95">IFERROR(INDEX(Sheet3!$A$117:$A$217, SMALL(IF(Sheet3!$A$117:$A$217&lt;&gt;"", ROW(Sheet3!$A$117:$A$217)-ROW($A$117)+1), 44)),0)</f>
        <v>0</v>
      </c>
      <c r="C95" s="3">
        <f>IFERROR(VLOOKUP(A95,Detail!$A$20:$F$307,5,FALSE),0)</f>
        <v>0</v>
      </c>
      <c r="D95" s="3"/>
      <c r="E95" s="3">
        <f>IFERROR(VLOOKUP(A95,Detail!$A$20:$H$307,7,FALSE),0)</f>
        <v>0</v>
      </c>
    </row>
    <row r="96" spans="1:5" x14ac:dyDescent="0.25">
      <c r="A96" s="1" cm="1">
        <f t="array" ref="A96">IFERROR(INDEX(Sheet3!$A$117:$A$217, SMALL(IF(Sheet3!$A$117:$A$217&lt;&gt;"", ROW(Sheet3!$A$117:$A$217)-ROW($A$117)+1), 45)),0)</f>
        <v>0</v>
      </c>
      <c r="C96" s="3">
        <f>IFERROR(VLOOKUP(A96,Detail!$A$20:$F$307,5,FALSE),0)</f>
        <v>0</v>
      </c>
      <c r="D96" s="3"/>
      <c r="E96" s="3">
        <f>IFERROR(VLOOKUP(A96,Detail!$A$20:$H$307,7,FALSE),0)</f>
        <v>0</v>
      </c>
    </row>
    <row r="97" spans="1:5" x14ac:dyDescent="0.25">
      <c r="A97" s="1" cm="1">
        <f t="array" ref="A97">IFERROR(INDEX(Sheet3!$A$117:$A$217, SMALL(IF(Sheet3!$A$117:$A$217&lt;&gt;"", ROW(Sheet3!$A$117:$A$217)-ROW($A$117)+1), 46)),0)</f>
        <v>0</v>
      </c>
      <c r="C97" s="3">
        <f>IFERROR(VLOOKUP(A97,Detail!$A$20:$F$307,5,FALSE),0)</f>
        <v>0</v>
      </c>
      <c r="D97" s="3"/>
      <c r="E97" s="3">
        <f>IFERROR(VLOOKUP(A97,Detail!$A$20:$H$307,7,FALSE),0)</f>
        <v>0</v>
      </c>
    </row>
    <row r="98" spans="1:5" x14ac:dyDescent="0.25">
      <c r="A98" s="1" cm="1">
        <f t="array" ref="A98">IFERROR(INDEX(Sheet3!$A$117:$A$217, SMALL(IF(Sheet3!$A$117:$A$217&lt;&gt;"", ROW(Sheet3!$A$117:$A$217)-ROW($A$117)+1), 47)),0)</f>
        <v>0</v>
      </c>
      <c r="C98" s="3">
        <f>IFERROR(VLOOKUP(A98,Detail!$A$20:$F$307,5,FALSE),0)</f>
        <v>0</v>
      </c>
      <c r="D98" s="3"/>
      <c r="E98" s="3">
        <f>IFERROR(VLOOKUP(A98,Detail!$A$20:$H$307,7,FALSE),0)</f>
        <v>0</v>
      </c>
    </row>
    <row r="99" spans="1:5" x14ac:dyDescent="0.25">
      <c r="A99" s="1" cm="1">
        <f t="array" ref="A99">IFERROR(INDEX(Sheet3!$A$117:$A$217, SMALL(IF(Sheet3!$A$117:$A$217&lt;&gt;"", ROW(Sheet3!$A$117:$A$217)-ROW($A$117)+1), 48)),0)</f>
        <v>0</v>
      </c>
      <c r="C99" s="3">
        <f>IFERROR(VLOOKUP(A99,Detail!$A$20:$F$307,5,FALSE),0)</f>
        <v>0</v>
      </c>
      <c r="D99" s="3"/>
      <c r="E99" s="3">
        <f>IFERROR(VLOOKUP(A99,Detail!$A$20:$H$307,7,FALSE),0)</f>
        <v>0</v>
      </c>
    </row>
    <row r="100" spans="1:5" x14ac:dyDescent="0.25">
      <c r="A100" s="1" cm="1">
        <f t="array" ref="A100">IFERROR(INDEX(Sheet3!$A$117:$A$217, SMALL(IF(Sheet3!$A$117:$A$217&lt;&gt;"", ROW(Sheet3!$A$117:$A$217)-ROW($A$117)+1), 49)),0)</f>
        <v>0</v>
      </c>
      <c r="C100" s="3">
        <f>IFERROR(VLOOKUP(A100,Detail!$A$20:$F$307,5,FALSE),0)</f>
        <v>0</v>
      </c>
      <c r="D100" s="3"/>
      <c r="E100" s="3">
        <f>IFERROR(VLOOKUP(A100,Detail!$A$20:$H$307,7,FALSE),0)</f>
        <v>0</v>
      </c>
    </row>
    <row r="101" spans="1:5" x14ac:dyDescent="0.25">
      <c r="A101" s="1" cm="1">
        <f t="array" ref="A101">IFERROR(INDEX(Sheet3!$A$117:$A$217, SMALL(IF(Sheet3!$A$117:$A$217&lt;&gt;"", ROW(Sheet3!$A$117:$A$217)-ROW($A$117)+1), 50)),0)</f>
        <v>0</v>
      </c>
      <c r="C101" s="3">
        <f>IFERROR(VLOOKUP(A101,Detail!$A$20:$F$307,5,FALSE),0)</f>
        <v>0</v>
      </c>
      <c r="D101" s="3"/>
      <c r="E101" s="3">
        <f>IFERROR(VLOOKUP(A101,Detail!$A$20:$H$307,7,FALSE),0)</f>
        <v>0</v>
      </c>
    </row>
    <row r="102" spans="1:5" x14ac:dyDescent="0.25">
      <c r="A102" s="1" cm="1">
        <f t="array" ref="A102">IFERROR(INDEX(Sheet3!$A$117:$A$217, SMALL(IF(Sheet3!$A$117:$A$217&lt;&gt;"", ROW(Sheet3!$A$117:$A$217)-ROW($A$117)+1), 51)),0)</f>
        <v>0</v>
      </c>
      <c r="C102" s="3">
        <f>IFERROR(VLOOKUP(A102,Detail!$A$20:$F$307,5,FALSE),0)</f>
        <v>0</v>
      </c>
      <c r="D102" s="3"/>
      <c r="E102" s="3">
        <f>IFERROR(VLOOKUP(A102,Detail!$A$20:$H$307,7,FALSE),0)</f>
        <v>0</v>
      </c>
    </row>
    <row r="103" spans="1:5" x14ac:dyDescent="0.25">
      <c r="A103" s="1" cm="1">
        <f t="array" ref="A103">IFERROR(INDEX(Sheet3!$A$117:$A$217, SMALL(IF(Sheet3!$A$117:$A$217&lt;&gt;"", ROW(Sheet3!$A$117:$A$217)-ROW($A$117)+1), 52)),0)</f>
        <v>0</v>
      </c>
      <c r="C103" s="3">
        <f>IFERROR(VLOOKUP(A103,Detail!$A$20:$F$307,5,FALSE),0)</f>
        <v>0</v>
      </c>
      <c r="D103" s="3"/>
      <c r="E103" s="3">
        <f>IFERROR(VLOOKUP(A103,Detail!$A$20:$H$307,7,FALSE),0)</f>
        <v>0</v>
      </c>
    </row>
    <row r="104" spans="1:5" x14ac:dyDescent="0.25">
      <c r="A104" s="1" cm="1">
        <f t="array" ref="A104">IFERROR(INDEX(Sheet3!$A$117:$A$217, SMALL(IF(Sheet3!$A$117:$A$217&lt;&gt;"", ROW(Sheet3!$A$117:$A$217)-ROW($A$117)+1), 53)),0)</f>
        <v>0</v>
      </c>
      <c r="C104" s="3">
        <f>IFERROR(VLOOKUP(A104,Detail!$A$20:$F$307,5,FALSE),0)</f>
        <v>0</v>
      </c>
      <c r="D104" s="3"/>
      <c r="E104" s="3">
        <f>IFERROR(VLOOKUP(A104,Detail!$A$20:$H$307,7,FALSE),0)</f>
        <v>0</v>
      </c>
    </row>
    <row r="105" spans="1:5" x14ac:dyDescent="0.25">
      <c r="A105" s="1" cm="1">
        <f t="array" ref="A105">IFERROR(INDEX(Sheet3!$A$117:$A$217, SMALL(IF(Sheet3!$A$117:$A$217&lt;&gt;"", ROW(Sheet3!$A$117:$A$217)-ROW($A$117)+1), 54)),0)</f>
        <v>0</v>
      </c>
      <c r="C105" s="3">
        <f>IFERROR(VLOOKUP(A105,Detail!$A$20:$F$307,5,FALSE),0)</f>
        <v>0</v>
      </c>
      <c r="D105" s="3"/>
      <c r="E105" s="3">
        <f>IFERROR(VLOOKUP(A105,Detail!$A$20:$H$307,7,FALSE),0)</f>
        <v>0</v>
      </c>
    </row>
    <row r="106" spans="1:5" x14ac:dyDescent="0.25">
      <c r="C106" s="3"/>
      <c r="D106" s="3"/>
      <c r="E106" s="3"/>
    </row>
    <row r="107" spans="1:5" x14ac:dyDescent="0.25">
      <c r="A107" s="8" t="s">
        <v>9</v>
      </c>
      <c r="C107" s="3">
        <f>C3</f>
        <v>0</v>
      </c>
      <c r="D107" s="3"/>
      <c r="E107" s="3">
        <f>E3</f>
        <v>0</v>
      </c>
    </row>
    <row r="108" spans="1:5" x14ac:dyDescent="0.25">
      <c r="A108" s="8" t="s">
        <v>10</v>
      </c>
      <c r="C108" s="3">
        <f>C29-C107-SUM(C34:C105)</f>
        <v>0</v>
      </c>
      <c r="D108" s="3"/>
      <c r="E108" s="3">
        <f>E29-E107-SUM(E34:E105)</f>
        <v>0</v>
      </c>
    </row>
    <row r="109" spans="1:5" x14ac:dyDescent="0.25">
      <c r="C109" s="3"/>
      <c r="D109" s="3"/>
      <c r="E109" s="3"/>
    </row>
    <row r="110" spans="1:5" x14ac:dyDescent="0.25">
      <c r="A110" s="8" t="s">
        <v>11</v>
      </c>
      <c r="C110" s="6">
        <f>C108+C107+SUM(C34:C105)</f>
        <v>0</v>
      </c>
      <c r="D110" s="3"/>
      <c r="E110" s="6">
        <f>E108+E107+SUM(E34:E105)</f>
        <v>0</v>
      </c>
    </row>
  </sheetData>
  <mergeCells count="1">
    <mergeCell ref="A1:E1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E767DED-CD3F-4E7A-BE46-D89FFD23F437}">
          <x14:formula1>
            <xm:f>Sheet3!$A$2:$A$113</xm:f>
          </x14:formula1>
          <xm:sqref>A6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FF553-9860-48F6-BF92-3B4A3B3CE8A1}">
  <sheetPr codeName="Sheet2"/>
  <dimension ref="A2:I70"/>
  <sheetViews>
    <sheetView workbookViewId="0">
      <selection activeCell="G15" sqref="G15"/>
    </sheetView>
  </sheetViews>
  <sheetFormatPr defaultRowHeight="15" x14ac:dyDescent="0.25"/>
  <cols>
    <col min="1" max="1" width="30.42578125" customWidth="1"/>
    <col min="2" max="2" width="2.7109375" customWidth="1"/>
    <col min="3" max="3" width="30.42578125" customWidth="1"/>
    <col min="4" max="4" width="2.7109375" customWidth="1"/>
    <col min="5" max="5" width="30.42578125" customWidth="1"/>
    <col min="6" max="6" width="2.7109375" customWidth="1"/>
    <col min="7" max="7" width="30.42578125" customWidth="1"/>
    <col min="8" max="8" width="2.7109375" customWidth="1"/>
    <col min="9" max="9" width="30.42578125" hidden="1" customWidth="1"/>
  </cols>
  <sheetData>
    <row r="2" spans="1:5" x14ac:dyDescent="0.25">
      <c r="C2" s="13" t="s">
        <v>21</v>
      </c>
      <c r="D2" s="12"/>
      <c r="E2" s="13" t="s">
        <v>22</v>
      </c>
    </row>
    <row r="4" spans="1:5" x14ac:dyDescent="0.25">
      <c r="A4" s="11" t="s">
        <v>20</v>
      </c>
      <c r="C4" s="10"/>
      <c r="E4" s="10"/>
    </row>
    <row r="6" spans="1:5" x14ac:dyDescent="0.25">
      <c r="A6" s="11" t="s">
        <v>18</v>
      </c>
    </row>
    <row r="8" spans="1:5" x14ac:dyDescent="0.25">
      <c r="A8" s="10"/>
      <c r="C8" s="10"/>
      <c r="E8" s="10"/>
    </row>
    <row r="9" spans="1:5" x14ac:dyDescent="0.25">
      <c r="A9" s="10"/>
      <c r="C9" s="10"/>
      <c r="E9" s="10"/>
    </row>
    <row r="10" spans="1:5" x14ac:dyDescent="0.25">
      <c r="A10" s="10"/>
      <c r="C10" s="10"/>
      <c r="E10" s="10"/>
    </row>
    <row r="11" spans="1:5" x14ac:dyDescent="0.25">
      <c r="A11" s="10"/>
      <c r="C11" s="10"/>
      <c r="E11" s="10"/>
    </row>
    <row r="12" spans="1:5" x14ac:dyDescent="0.25">
      <c r="A12" s="10"/>
      <c r="C12" s="10"/>
      <c r="E12" s="10"/>
    </row>
    <row r="13" spans="1:5" x14ac:dyDescent="0.25">
      <c r="A13" s="10"/>
      <c r="C13" s="10"/>
      <c r="E13" s="10"/>
    </row>
    <row r="15" spans="1:5" x14ac:dyDescent="0.25">
      <c r="A15" s="11" t="s">
        <v>0</v>
      </c>
    </row>
    <row r="17" spans="1:9" x14ac:dyDescent="0.25">
      <c r="C17" s="14" t="s">
        <v>15</v>
      </c>
    </row>
    <row r="18" spans="1:9" x14ac:dyDescent="0.25">
      <c r="A18" s="13" t="s">
        <v>1</v>
      </c>
      <c r="C18" s="15" t="s">
        <v>25</v>
      </c>
      <c r="E18" s="13" t="s">
        <v>16</v>
      </c>
      <c r="G18" s="13" t="s">
        <v>17</v>
      </c>
      <c r="I18" t="s">
        <v>12</v>
      </c>
    </row>
    <row r="19" spans="1:9" x14ac:dyDescent="0.25">
      <c r="I19" t="s">
        <v>13</v>
      </c>
    </row>
    <row r="20" spans="1:9" x14ac:dyDescent="0.25">
      <c r="A20" s="10"/>
      <c r="C20" s="10"/>
      <c r="E20" s="10"/>
      <c r="G20" s="10"/>
      <c r="I20" t="s">
        <v>14</v>
      </c>
    </row>
    <row r="21" spans="1:9" x14ac:dyDescent="0.25">
      <c r="A21" s="10"/>
      <c r="C21" s="10"/>
      <c r="E21" s="10"/>
      <c r="G21" s="10"/>
    </row>
    <row r="22" spans="1:9" x14ac:dyDescent="0.25">
      <c r="A22" s="10"/>
      <c r="C22" s="10"/>
      <c r="E22" s="10"/>
      <c r="G22" s="10"/>
    </row>
    <row r="23" spans="1:9" x14ac:dyDescent="0.25">
      <c r="A23" s="10"/>
      <c r="C23" s="10"/>
      <c r="E23" s="10"/>
      <c r="G23" s="10"/>
    </row>
    <row r="24" spans="1:9" x14ac:dyDescent="0.25">
      <c r="A24" s="10"/>
      <c r="C24" s="10"/>
      <c r="E24" s="10"/>
      <c r="G24" s="10"/>
    </row>
    <row r="25" spans="1:9" x14ac:dyDescent="0.25">
      <c r="A25" s="10"/>
      <c r="C25" s="10"/>
      <c r="E25" s="10"/>
      <c r="G25" s="10"/>
    </row>
    <row r="26" spans="1:9" x14ac:dyDescent="0.25">
      <c r="A26" s="10"/>
      <c r="C26" s="10"/>
      <c r="E26" s="10"/>
      <c r="G26" s="10"/>
    </row>
    <row r="27" spans="1:9" x14ac:dyDescent="0.25">
      <c r="A27" s="10"/>
      <c r="C27" s="10"/>
      <c r="E27" s="10"/>
      <c r="G27" s="10"/>
    </row>
    <row r="28" spans="1:9" x14ac:dyDescent="0.25">
      <c r="A28" s="10"/>
      <c r="C28" s="10"/>
      <c r="E28" s="10"/>
      <c r="G28" s="10"/>
    </row>
    <row r="29" spans="1:9" x14ac:dyDescent="0.25">
      <c r="A29" s="10"/>
      <c r="C29" s="10"/>
      <c r="E29" s="10"/>
      <c r="G29" s="10"/>
    </row>
    <row r="30" spans="1:9" x14ac:dyDescent="0.25">
      <c r="A30" s="10"/>
      <c r="C30" s="10"/>
      <c r="E30" s="10"/>
      <c r="G30" s="10"/>
    </row>
    <row r="31" spans="1:9" x14ac:dyDescent="0.25">
      <c r="A31" s="10"/>
      <c r="C31" s="10"/>
      <c r="E31" s="10"/>
      <c r="G31" s="10"/>
    </row>
    <row r="32" spans="1:9" x14ac:dyDescent="0.25">
      <c r="A32" s="10"/>
      <c r="C32" s="10"/>
      <c r="E32" s="10"/>
      <c r="G32" s="10"/>
    </row>
    <row r="33" spans="1:7" x14ac:dyDescent="0.25">
      <c r="A33" s="10"/>
      <c r="C33" s="10"/>
      <c r="E33" s="10"/>
      <c r="G33" s="10"/>
    </row>
    <row r="34" spans="1:7" x14ac:dyDescent="0.25">
      <c r="A34" s="10"/>
      <c r="C34" s="10"/>
      <c r="E34" s="10"/>
      <c r="G34" s="10"/>
    </row>
    <row r="35" spans="1:7" x14ac:dyDescent="0.25">
      <c r="A35" s="10"/>
      <c r="C35" s="10"/>
      <c r="E35" s="10"/>
      <c r="G35" s="10"/>
    </row>
    <row r="36" spans="1:7" x14ac:dyDescent="0.25">
      <c r="A36" s="10"/>
      <c r="C36" s="10"/>
      <c r="E36" s="10"/>
      <c r="G36" s="10"/>
    </row>
    <row r="37" spans="1:7" x14ac:dyDescent="0.25">
      <c r="A37" s="10"/>
      <c r="C37" s="10"/>
      <c r="E37" s="10"/>
      <c r="G37" s="10"/>
    </row>
    <row r="38" spans="1:7" x14ac:dyDescent="0.25">
      <c r="A38" s="10"/>
      <c r="C38" s="10"/>
      <c r="E38" s="10"/>
      <c r="G38" s="10"/>
    </row>
    <row r="39" spans="1:7" x14ac:dyDescent="0.25">
      <c r="A39" s="10"/>
      <c r="C39" s="10"/>
      <c r="E39" s="10"/>
      <c r="G39" s="10"/>
    </row>
    <row r="40" spans="1:7" x14ac:dyDescent="0.25">
      <c r="A40" s="10"/>
      <c r="C40" s="10"/>
      <c r="E40" s="10"/>
      <c r="G40" s="10"/>
    </row>
    <row r="41" spans="1:7" x14ac:dyDescent="0.25">
      <c r="A41" s="10"/>
      <c r="C41" s="10"/>
      <c r="E41" s="10"/>
      <c r="G41" s="10"/>
    </row>
    <row r="42" spans="1:7" x14ac:dyDescent="0.25">
      <c r="A42" s="10"/>
      <c r="C42" s="10"/>
      <c r="E42" s="10"/>
      <c r="G42" s="10"/>
    </row>
    <row r="43" spans="1:7" x14ac:dyDescent="0.25">
      <c r="A43" s="10"/>
      <c r="C43" s="10"/>
      <c r="E43" s="10"/>
      <c r="G43" s="10"/>
    </row>
    <row r="44" spans="1:7" x14ac:dyDescent="0.25">
      <c r="A44" s="10"/>
      <c r="C44" s="10"/>
      <c r="E44" s="10"/>
      <c r="G44" s="10"/>
    </row>
    <row r="45" spans="1:7" x14ac:dyDescent="0.25">
      <c r="A45" s="10"/>
      <c r="C45" s="10"/>
      <c r="E45" s="10"/>
      <c r="G45" s="10"/>
    </row>
    <row r="46" spans="1:7" x14ac:dyDescent="0.25">
      <c r="A46" s="10"/>
      <c r="C46" s="10"/>
      <c r="E46" s="10"/>
      <c r="G46" s="10"/>
    </row>
    <row r="47" spans="1:7" x14ac:dyDescent="0.25">
      <c r="A47" s="10"/>
      <c r="C47" s="10"/>
      <c r="E47" s="10"/>
      <c r="G47" s="10"/>
    </row>
    <row r="48" spans="1:7" x14ac:dyDescent="0.25">
      <c r="A48" s="10"/>
      <c r="C48" s="10"/>
      <c r="E48" s="10"/>
      <c r="G48" s="10"/>
    </row>
    <row r="49" spans="1:7" x14ac:dyDescent="0.25">
      <c r="A49" s="10"/>
      <c r="C49" s="10"/>
      <c r="E49" s="10"/>
      <c r="G49" s="10"/>
    </row>
    <row r="50" spans="1:7" x14ac:dyDescent="0.25">
      <c r="A50" s="10"/>
      <c r="C50" s="10"/>
      <c r="E50" s="10"/>
      <c r="G50" s="10"/>
    </row>
    <row r="51" spans="1:7" x14ac:dyDescent="0.25">
      <c r="A51" s="10"/>
      <c r="C51" s="10"/>
      <c r="E51" s="10"/>
      <c r="G51" s="10"/>
    </row>
    <row r="52" spans="1:7" x14ac:dyDescent="0.25">
      <c r="A52" s="10"/>
      <c r="C52" s="10"/>
      <c r="E52" s="10"/>
      <c r="G52" s="10"/>
    </row>
    <row r="53" spans="1:7" x14ac:dyDescent="0.25">
      <c r="A53" s="10"/>
      <c r="C53" s="10"/>
      <c r="E53" s="10"/>
      <c r="G53" s="10"/>
    </row>
    <row r="54" spans="1:7" x14ac:dyDescent="0.25">
      <c r="A54" s="10"/>
      <c r="C54" s="10"/>
      <c r="E54" s="10"/>
      <c r="G54" s="10"/>
    </row>
    <row r="55" spans="1:7" x14ac:dyDescent="0.25">
      <c r="A55" s="10"/>
      <c r="C55" s="10"/>
      <c r="E55" s="10"/>
      <c r="G55" s="10"/>
    </row>
    <row r="56" spans="1:7" x14ac:dyDescent="0.25">
      <c r="A56" s="10"/>
      <c r="C56" s="10"/>
      <c r="E56" s="10"/>
      <c r="G56" s="10"/>
    </row>
    <row r="57" spans="1:7" x14ac:dyDescent="0.25">
      <c r="A57" s="10"/>
      <c r="C57" s="10"/>
      <c r="E57" s="10"/>
      <c r="G57" s="10"/>
    </row>
    <row r="58" spans="1:7" x14ac:dyDescent="0.25">
      <c r="A58" s="10"/>
      <c r="C58" s="10"/>
      <c r="E58" s="10"/>
      <c r="G58" s="10"/>
    </row>
    <row r="59" spans="1:7" x14ac:dyDescent="0.25">
      <c r="A59" s="10"/>
      <c r="C59" s="10"/>
      <c r="E59" s="10"/>
      <c r="G59" s="10"/>
    </row>
    <row r="60" spans="1:7" x14ac:dyDescent="0.25">
      <c r="A60" s="10"/>
      <c r="C60" s="10"/>
      <c r="E60" s="10"/>
      <c r="G60" s="10"/>
    </row>
    <row r="61" spans="1:7" x14ac:dyDescent="0.25">
      <c r="A61" s="10"/>
      <c r="C61" s="10"/>
      <c r="E61" s="10"/>
      <c r="G61" s="10"/>
    </row>
    <row r="62" spans="1:7" x14ac:dyDescent="0.25">
      <c r="A62" s="10"/>
      <c r="C62" s="10"/>
      <c r="E62" s="10"/>
      <c r="G62" s="10"/>
    </row>
    <row r="63" spans="1:7" x14ac:dyDescent="0.25">
      <c r="A63" s="10"/>
      <c r="C63" s="10"/>
      <c r="E63" s="10"/>
      <c r="G63" s="10"/>
    </row>
    <row r="64" spans="1:7" x14ac:dyDescent="0.25">
      <c r="A64" s="10"/>
      <c r="C64" s="10"/>
      <c r="E64" s="10"/>
      <c r="G64" s="10"/>
    </row>
    <row r="65" spans="1:7" x14ac:dyDescent="0.25">
      <c r="A65" s="10"/>
      <c r="C65" s="10"/>
      <c r="E65" s="10"/>
      <c r="G65" s="10"/>
    </row>
    <row r="66" spans="1:7" x14ac:dyDescent="0.25">
      <c r="A66" s="10"/>
      <c r="C66" s="10"/>
      <c r="E66" s="10"/>
      <c r="G66" s="10"/>
    </row>
    <row r="67" spans="1:7" x14ac:dyDescent="0.25">
      <c r="A67" s="10"/>
      <c r="C67" s="10"/>
      <c r="E67" s="10"/>
      <c r="G67" s="10"/>
    </row>
    <row r="68" spans="1:7" x14ac:dyDescent="0.25">
      <c r="A68" s="10"/>
      <c r="C68" s="10"/>
      <c r="E68" s="10"/>
      <c r="G68" s="10"/>
    </row>
    <row r="69" spans="1:7" x14ac:dyDescent="0.25">
      <c r="A69" s="10"/>
      <c r="C69" s="10"/>
      <c r="E69" s="10"/>
      <c r="G69" s="10"/>
    </row>
    <row r="70" spans="1:7" x14ac:dyDescent="0.25">
      <c r="A70" s="10"/>
      <c r="C70" s="10"/>
      <c r="E70" s="10"/>
      <c r="G70" s="10"/>
    </row>
  </sheetData>
  <dataValidations count="1">
    <dataValidation type="list" allowBlank="1" showInputMessage="1" showErrorMessage="1" sqref="C20:C70" xr:uid="{44696983-6FF0-4AC4-A881-ECACDDC2F3A6}">
      <formula1>$I$18:$I$20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5BEB4-82CF-43AF-BDB7-BF5C629DF237}">
  <sheetPr codeName="Sheet3"/>
  <dimension ref="A1:E217"/>
  <sheetViews>
    <sheetView topLeftCell="A94" workbookViewId="0">
      <selection activeCell="G13" sqref="G13"/>
    </sheetView>
  </sheetViews>
  <sheetFormatPr defaultRowHeight="15" x14ac:dyDescent="0.25"/>
  <sheetData>
    <row r="1" spans="1:5" x14ac:dyDescent="0.25">
      <c r="A1" t="s">
        <v>12</v>
      </c>
    </row>
    <row r="2" spans="1:5" x14ac:dyDescent="0.25">
      <c r="A2" t="str">
        <f>IF(Detail!C20="Donated",Detail!A20,"")</f>
        <v/>
      </c>
      <c r="C2" t="e">
        <f>VLOOKUP(A2,Detail!$A$20:$F$307,5,FALSE)</f>
        <v>#N/A</v>
      </c>
      <c r="E2" t="e">
        <f>VLOOKUP(A2,Detail!$A$20:$H$307,7,FALSE)</f>
        <v>#N/A</v>
      </c>
    </row>
    <row r="3" spans="1:5" x14ac:dyDescent="0.25">
      <c r="A3" t="str">
        <f>IF(Detail!C21="Donated",Detail!A21,"")</f>
        <v/>
      </c>
      <c r="C3" t="e">
        <f>VLOOKUP(A3,Detail!$A$20:$F$307,5,FALSE)</f>
        <v>#N/A</v>
      </c>
      <c r="E3" t="e">
        <f>VLOOKUP(A3,Detail!$A$20:$H$307,7,FALSE)</f>
        <v>#N/A</v>
      </c>
    </row>
    <row r="4" spans="1:5" x14ac:dyDescent="0.25">
      <c r="A4" t="str">
        <f>IF(Detail!C22="Donated",Detail!A22,"")</f>
        <v/>
      </c>
      <c r="C4" t="e">
        <f>VLOOKUP(A4,Detail!$A$20:$F$307,5,FALSE)</f>
        <v>#N/A</v>
      </c>
      <c r="E4" t="e">
        <f>VLOOKUP(A4,Detail!$A$20:$H$307,7,FALSE)</f>
        <v>#N/A</v>
      </c>
    </row>
    <row r="5" spans="1:5" x14ac:dyDescent="0.25">
      <c r="A5" t="str">
        <f>IF(Detail!C23="Donated",Detail!A23,"")</f>
        <v/>
      </c>
      <c r="C5" t="e">
        <f>VLOOKUP(A5,Detail!$A$20:$F$307,5,FALSE)</f>
        <v>#N/A</v>
      </c>
      <c r="E5" t="e">
        <f>VLOOKUP(A5,Detail!$A$20:$H$307,7,FALSE)</f>
        <v>#N/A</v>
      </c>
    </row>
    <row r="6" spans="1:5" x14ac:dyDescent="0.25">
      <c r="A6" t="str">
        <f>IF(Detail!C24="Donated",Detail!A24,"")</f>
        <v/>
      </c>
      <c r="C6" t="e">
        <f>VLOOKUP(A6,Detail!$A$20:$F$307,5,FALSE)</f>
        <v>#N/A</v>
      </c>
      <c r="E6" t="e">
        <f>VLOOKUP(A6,Detail!$A$20:$H$307,7,FALSE)</f>
        <v>#N/A</v>
      </c>
    </row>
    <row r="7" spans="1:5" x14ac:dyDescent="0.25">
      <c r="A7" t="str">
        <f>IF(Detail!C25="Donated",Detail!A25,"")</f>
        <v/>
      </c>
      <c r="C7" t="e">
        <f>VLOOKUP(A7,Detail!$A$20:$F$307,5,FALSE)</f>
        <v>#N/A</v>
      </c>
      <c r="E7" t="e">
        <f>VLOOKUP(A7,Detail!$A$20:$H$307,7,FALSE)</f>
        <v>#N/A</v>
      </c>
    </row>
    <row r="8" spans="1:5" x14ac:dyDescent="0.25">
      <c r="A8" t="str">
        <f>IF(Detail!C26="Donated",Detail!A26,"")</f>
        <v/>
      </c>
      <c r="C8" t="e">
        <f>VLOOKUP(A8,Detail!$A$20:$F$307,5,FALSE)</f>
        <v>#N/A</v>
      </c>
      <c r="E8" t="e">
        <f>VLOOKUP(A8,Detail!$A$20:$H$307,7,FALSE)</f>
        <v>#N/A</v>
      </c>
    </row>
    <row r="9" spans="1:5" x14ac:dyDescent="0.25">
      <c r="A9" t="str">
        <f>IF(Detail!C27="Donated",Detail!A27,"")</f>
        <v/>
      </c>
      <c r="C9" t="e">
        <f>VLOOKUP(A9,Detail!$A$20:$F$307,5,FALSE)</f>
        <v>#N/A</v>
      </c>
      <c r="E9" t="e">
        <f>VLOOKUP(A9,Detail!$A$20:$H$307,7,FALSE)</f>
        <v>#N/A</v>
      </c>
    </row>
    <row r="10" spans="1:5" x14ac:dyDescent="0.25">
      <c r="A10" t="str">
        <f>IF(Detail!C28="Donated",Detail!A28,"")</f>
        <v/>
      </c>
      <c r="C10" t="e">
        <f>VLOOKUP(A10,Detail!$A$20:$F$307,5,FALSE)</f>
        <v>#N/A</v>
      </c>
      <c r="E10" t="e">
        <f>VLOOKUP(A10,Detail!$A$20:$H$307,7,FALSE)</f>
        <v>#N/A</v>
      </c>
    </row>
    <row r="11" spans="1:5" x14ac:dyDescent="0.25">
      <c r="A11" t="str">
        <f>IF(Detail!C29="Donated",Detail!A29,"")</f>
        <v/>
      </c>
      <c r="C11" t="e">
        <f>VLOOKUP(A11,Detail!$A$20:$F$307,5,FALSE)</f>
        <v>#N/A</v>
      </c>
      <c r="E11" t="e">
        <f>VLOOKUP(A11,Detail!$A$20:$H$307,7,FALSE)</f>
        <v>#N/A</v>
      </c>
    </row>
    <row r="12" spans="1:5" x14ac:dyDescent="0.25">
      <c r="A12" t="str">
        <f>IF(Detail!C30="Donated",Detail!A30,"")</f>
        <v/>
      </c>
      <c r="C12" t="e">
        <f>VLOOKUP(A12,Detail!$A$20:$F$307,5,FALSE)</f>
        <v>#N/A</v>
      </c>
      <c r="E12" t="e">
        <f>VLOOKUP(A12,Detail!$A$20:$H$307,7,FALSE)</f>
        <v>#N/A</v>
      </c>
    </row>
    <row r="13" spans="1:5" x14ac:dyDescent="0.25">
      <c r="A13" t="str">
        <f>IF(Detail!C31="Donated",Detail!A31,"")</f>
        <v/>
      </c>
      <c r="C13" t="e">
        <f>VLOOKUP(A13,Detail!$A$20:$F$307,5,FALSE)</f>
        <v>#N/A</v>
      </c>
      <c r="E13" t="e">
        <f>VLOOKUP(A13,Detail!$A$20:$H$307,7,FALSE)</f>
        <v>#N/A</v>
      </c>
    </row>
    <row r="14" spans="1:5" x14ac:dyDescent="0.25">
      <c r="A14" t="str">
        <f>IF(Detail!C32="Donated",Detail!A32,"")</f>
        <v/>
      </c>
      <c r="C14" t="e">
        <f>VLOOKUP(A14,Detail!$A$20:$F$307,5,FALSE)</f>
        <v>#N/A</v>
      </c>
      <c r="E14" t="e">
        <f>VLOOKUP(A14,Detail!$A$20:$H$307,7,FALSE)</f>
        <v>#N/A</v>
      </c>
    </row>
    <row r="15" spans="1:5" x14ac:dyDescent="0.25">
      <c r="A15" t="str">
        <f>IF(Detail!C33="Donated",Detail!A33,"")</f>
        <v/>
      </c>
      <c r="C15" t="e">
        <f>VLOOKUP(A15,Detail!$A$20:$F$307,5,FALSE)</f>
        <v>#N/A</v>
      </c>
      <c r="E15" t="e">
        <f>VLOOKUP(A15,Detail!$A$20:$H$307,7,FALSE)</f>
        <v>#N/A</v>
      </c>
    </row>
    <row r="16" spans="1:5" x14ac:dyDescent="0.25">
      <c r="A16" t="str">
        <f>IF(Detail!C34="Donated",Detail!A34,"")</f>
        <v/>
      </c>
      <c r="C16" t="e">
        <f>VLOOKUP(A16,Detail!$A$20:$F$307,5,FALSE)</f>
        <v>#N/A</v>
      </c>
      <c r="E16" t="e">
        <f>VLOOKUP(A16,Detail!$A$20:$H$307,7,FALSE)</f>
        <v>#N/A</v>
      </c>
    </row>
    <row r="17" spans="1:5" x14ac:dyDescent="0.25">
      <c r="A17" t="str">
        <f>IF(Detail!C35="Donated",Detail!A35,"")</f>
        <v/>
      </c>
      <c r="C17" t="e">
        <f>VLOOKUP(A17,Detail!$A$20:$F$307,5,FALSE)</f>
        <v>#N/A</v>
      </c>
      <c r="E17" t="e">
        <f>VLOOKUP(A17,Detail!$A$20:$H$307,7,FALSE)</f>
        <v>#N/A</v>
      </c>
    </row>
    <row r="18" spans="1:5" x14ac:dyDescent="0.25">
      <c r="A18" t="str">
        <f>IF(Detail!C36="Donated",Detail!A36,"")</f>
        <v/>
      </c>
      <c r="C18" t="e">
        <f>VLOOKUP(A18,Detail!$A$20:$F$307,5,FALSE)</f>
        <v>#N/A</v>
      </c>
      <c r="E18" t="e">
        <f>VLOOKUP(A18,Detail!$A$20:$H$307,7,FALSE)</f>
        <v>#N/A</v>
      </c>
    </row>
    <row r="19" spans="1:5" x14ac:dyDescent="0.25">
      <c r="A19" t="str">
        <f>IF(Detail!C37="Donated",Detail!A37,"")</f>
        <v/>
      </c>
      <c r="C19" t="e">
        <f>VLOOKUP(A19,Detail!$A$20:$F$307,5,FALSE)</f>
        <v>#N/A</v>
      </c>
      <c r="E19" t="e">
        <f>VLOOKUP(A19,Detail!$A$20:$H$307,7,FALSE)</f>
        <v>#N/A</v>
      </c>
    </row>
    <row r="20" spans="1:5" x14ac:dyDescent="0.25">
      <c r="A20" t="str">
        <f>IF(Detail!C38="Donated",Detail!A38,"")</f>
        <v/>
      </c>
      <c r="C20" t="e">
        <f>VLOOKUP(A20,Detail!$A$20:$F$307,5,FALSE)</f>
        <v>#N/A</v>
      </c>
      <c r="E20" t="e">
        <f>VLOOKUP(A20,Detail!$A$20:$H$307,7,FALSE)</f>
        <v>#N/A</v>
      </c>
    </row>
    <row r="21" spans="1:5" x14ac:dyDescent="0.25">
      <c r="A21" t="str">
        <f>IF(Detail!C39="Donated",Detail!A39,"")</f>
        <v/>
      </c>
      <c r="C21" t="e">
        <f>VLOOKUP(A21,Detail!$A$20:$F$307,5,FALSE)</f>
        <v>#N/A</v>
      </c>
      <c r="E21" t="e">
        <f>VLOOKUP(A21,Detail!$A$20:$H$307,7,FALSE)</f>
        <v>#N/A</v>
      </c>
    </row>
    <row r="22" spans="1:5" x14ac:dyDescent="0.25">
      <c r="A22" t="str">
        <f>IF(Detail!C40="Donated",Detail!A40,"")</f>
        <v/>
      </c>
      <c r="C22" t="e">
        <f>VLOOKUP(A22,Detail!$A$20:$F$307,5,FALSE)</f>
        <v>#N/A</v>
      </c>
      <c r="E22" t="e">
        <f>VLOOKUP(A22,Detail!$A$20:$H$307,7,FALSE)</f>
        <v>#N/A</v>
      </c>
    </row>
    <row r="23" spans="1:5" x14ac:dyDescent="0.25">
      <c r="A23" t="str">
        <f>IF(Detail!C41="Donated",Detail!A41,"")</f>
        <v/>
      </c>
      <c r="C23" t="e">
        <f>VLOOKUP(A23,Detail!$A$20:$F$307,5,FALSE)</f>
        <v>#N/A</v>
      </c>
      <c r="E23" t="e">
        <f>VLOOKUP(A23,Detail!$A$20:$H$307,7,FALSE)</f>
        <v>#N/A</v>
      </c>
    </row>
    <row r="24" spans="1:5" x14ac:dyDescent="0.25">
      <c r="A24" t="str">
        <f>IF(Detail!C42="Donated",Detail!A42,"")</f>
        <v/>
      </c>
      <c r="C24" t="e">
        <f>VLOOKUP(A24,Detail!$A$20:$F$307,5,FALSE)</f>
        <v>#N/A</v>
      </c>
      <c r="E24" t="e">
        <f>VLOOKUP(A24,Detail!$A$20:$H$307,7,FALSE)</f>
        <v>#N/A</v>
      </c>
    </row>
    <row r="25" spans="1:5" x14ac:dyDescent="0.25">
      <c r="A25" t="str">
        <f>IF(Detail!C43="Donated",Detail!A43,"")</f>
        <v/>
      </c>
      <c r="C25" t="e">
        <f>VLOOKUP(A25,Detail!$A$20:$F$307,5,FALSE)</f>
        <v>#N/A</v>
      </c>
      <c r="E25" t="e">
        <f>VLOOKUP(A25,Detail!$A$20:$H$307,7,FALSE)</f>
        <v>#N/A</v>
      </c>
    </row>
    <row r="26" spans="1:5" x14ac:dyDescent="0.25">
      <c r="A26" t="str">
        <f>IF(Detail!C44="Donated",Detail!A44,"")</f>
        <v/>
      </c>
      <c r="C26" t="e">
        <f>VLOOKUP(A26,Detail!$A$20:$F$307,5,FALSE)</f>
        <v>#N/A</v>
      </c>
      <c r="E26" t="e">
        <f>VLOOKUP(A26,Detail!$A$20:$H$307,7,FALSE)</f>
        <v>#N/A</v>
      </c>
    </row>
    <row r="27" spans="1:5" x14ac:dyDescent="0.25">
      <c r="A27" t="str">
        <f>IF(Detail!C45="Donated",Detail!A45,"")</f>
        <v/>
      </c>
      <c r="C27" t="e">
        <f>VLOOKUP(A27,Detail!$A$20:$F$307,5,FALSE)</f>
        <v>#N/A</v>
      </c>
      <c r="E27" t="e">
        <f>VLOOKUP(A27,Detail!$A$20:$H$307,7,FALSE)</f>
        <v>#N/A</v>
      </c>
    </row>
    <row r="28" spans="1:5" x14ac:dyDescent="0.25">
      <c r="A28" t="str">
        <f>IF(Detail!C46="Donated",Detail!A46,"")</f>
        <v/>
      </c>
      <c r="C28" t="e">
        <f>VLOOKUP(A28,Detail!$A$20:$F$307,5,FALSE)</f>
        <v>#N/A</v>
      </c>
      <c r="E28" t="e">
        <f>VLOOKUP(A28,Detail!$A$20:$H$307,7,FALSE)</f>
        <v>#N/A</v>
      </c>
    </row>
    <row r="29" spans="1:5" x14ac:dyDescent="0.25">
      <c r="A29" t="str">
        <f>IF(Detail!C47="Donated",Detail!A47,"")</f>
        <v/>
      </c>
      <c r="C29" t="e">
        <f>VLOOKUP(A29,Detail!$A$20:$F$307,5,FALSE)</f>
        <v>#N/A</v>
      </c>
      <c r="E29" t="e">
        <f>VLOOKUP(A29,Detail!$A$20:$H$307,7,FALSE)</f>
        <v>#N/A</v>
      </c>
    </row>
    <row r="30" spans="1:5" x14ac:dyDescent="0.25">
      <c r="A30" t="str">
        <f>IF(Detail!C48="Donated",Detail!A48,"")</f>
        <v/>
      </c>
      <c r="C30" t="e">
        <f>VLOOKUP(A30,Detail!$A$20:$F$307,5,FALSE)</f>
        <v>#N/A</v>
      </c>
      <c r="E30" t="e">
        <f>VLOOKUP(A30,Detail!$A$20:$H$307,7,FALSE)</f>
        <v>#N/A</v>
      </c>
    </row>
    <row r="31" spans="1:5" x14ac:dyDescent="0.25">
      <c r="A31" t="str">
        <f>IF(Detail!C49="Donated",Detail!A49,"")</f>
        <v/>
      </c>
      <c r="C31" t="e">
        <f>VLOOKUP(A31,Detail!$A$20:$F$307,5,FALSE)</f>
        <v>#N/A</v>
      </c>
      <c r="E31" t="e">
        <f>VLOOKUP(A31,Detail!$A$20:$H$307,7,FALSE)</f>
        <v>#N/A</v>
      </c>
    </row>
    <row r="32" spans="1:5" x14ac:dyDescent="0.25">
      <c r="A32" t="str">
        <f>IF(Detail!C50="Donated",Detail!A50,"")</f>
        <v/>
      </c>
      <c r="C32" t="e">
        <f>VLOOKUP(A32,Detail!$A$20:$F$307,5,FALSE)</f>
        <v>#N/A</v>
      </c>
      <c r="E32" t="e">
        <f>VLOOKUP(A32,Detail!$A$20:$H$307,7,FALSE)</f>
        <v>#N/A</v>
      </c>
    </row>
    <row r="33" spans="1:5" x14ac:dyDescent="0.25">
      <c r="A33" t="str">
        <f>IF(Detail!C51="Donated",Detail!A51,"")</f>
        <v/>
      </c>
      <c r="C33" t="e">
        <f>VLOOKUP(A33,Detail!$A$20:$F$307,5,FALSE)</f>
        <v>#N/A</v>
      </c>
      <c r="E33" t="e">
        <f>VLOOKUP(A33,Detail!$A$20:$H$307,7,FALSE)</f>
        <v>#N/A</v>
      </c>
    </row>
    <row r="34" spans="1:5" x14ac:dyDescent="0.25">
      <c r="A34" t="str">
        <f>IF(Detail!C52="Donated",Detail!A52,"")</f>
        <v/>
      </c>
      <c r="C34" t="e">
        <f>VLOOKUP(A34,Detail!$A$20:$F$307,5,FALSE)</f>
        <v>#N/A</v>
      </c>
      <c r="E34" t="e">
        <f>VLOOKUP(A34,Detail!$A$20:$H$307,7,FALSE)</f>
        <v>#N/A</v>
      </c>
    </row>
    <row r="35" spans="1:5" x14ac:dyDescent="0.25">
      <c r="A35" t="str">
        <f>IF(Detail!C53="Donated",Detail!A53,"")</f>
        <v/>
      </c>
      <c r="C35" t="e">
        <f>VLOOKUP(A35,Detail!$A$20:$F$307,5,FALSE)</f>
        <v>#N/A</v>
      </c>
      <c r="E35" t="e">
        <f>VLOOKUP(A35,Detail!$A$20:$H$307,7,FALSE)</f>
        <v>#N/A</v>
      </c>
    </row>
    <row r="36" spans="1:5" x14ac:dyDescent="0.25">
      <c r="A36" t="str">
        <f>IF(Detail!C54="Donated",Detail!A54,"")</f>
        <v/>
      </c>
      <c r="C36" t="e">
        <f>VLOOKUP(A36,Detail!$A$20:$F$307,5,FALSE)</f>
        <v>#N/A</v>
      </c>
      <c r="E36" t="e">
        <f>VLOOKUP(A36,Detail!$A$20:$H$307,7,FALSE)</f>
        <v>#N/A</v>
      </c>
    </row>
    <row r="37" spans="1:5" x14ac:dyDescent="0.25">
      <c r="A37" t="str">
        <f>IF(Detail!C55="Donated",Detail!A55,"")</f>
        <v/>
      </c>
      <c r="C37" t="e">
        <f>VLOOKUP(A37,Detail!$A$20:$F$307,5,FALSE)</f>
        <v>#N/A</v>
      </c>
      <c r="E37" t="e">
        <f>VLOOKUP(A37,Detail!$A$20:$H$307,7,FALSE)</f>
        <v>#N/A</v>
      </c>
    </row>
    <row r="38" spans="1:5" x14ac:dyDescent="0.25">
      <c r="A38" t="str">
        <f>IF(Detail!C56="Donated",Detail!A56,"")</f>
        <v/>
      </c>
      <c r="C38" t="e">
        <f>VLOOKUP(A38,Detail!$A$20:$F$307,5,FALSE)</f>
        <v>#N/A</v>
      </c>
      <c r="E38" t="e">
        <f>VLOOKUP(A38,Detail!$A$20:$H$307,7,FALSE)</f>
        <v>#N/A</v>
      </c>
    </row>
    <row r="39" spans="1:5" x14ac:dyDescent="0.25">
      <c r="A39" t="str">
        <f>IF(Detail!C57="Donated",Detail!A57,"")</f>
        <v/>
      </c>
      <c r="C39" t="e">
        <f>VLOOKUP(A39,Detail!$A$20:$F$307,5,FALSE)</f>
        <v>#N/A</v>
      </c>
      <c r="E39" t="e">
        <f>VLOOKUP(A39,Detail!$A$20:$H$307,7,FALSE)</f>
        <v>#N/A</v>
      </c>
    </row>
    <row r="40" spans="1:5" x14ac:dyDescent="0.25">
      <c r="A40" t="str">
        <f>IF(Detail!C58="Donated",Detail!A58,"")</f>
        <v/>
      </c>
      <c r="C40" t="e">
        <f>VLOOKUP(A40,Detail!$A$20:$F$307,5,FALSE)</f>
        <v>#N/A</v>
      </c>
      <c r="E40" t="e">
        <f>VLOOKUP(A40,Detail!$A$20:$H$307,7,FALSE)</f>
        <v>#N/A</v>
      </c>
    </row>
    <row r="41" spans="1:5" x14ac:dyDescent="0.25">
      <c r="A41" t="str">
        <f>IF(Detail!C59="Donated",Detail!A59,"")</f>
        <v/>
      </c>
      <c r="C41" t="e">
        <f>VLOOKUP(A41,Detail!$A$20:$F$307,5,FALSE)</f>
        <v>#N/A</v>
      </c>
      <c r="E41" t="e">
        <f>VLOOKUP(A41,Detail!$A$20:$H$307,7,FALSE)</f>
        <v>#N/A</v>
      </c>
    </row>
    <row r="42" spans="1:5" x14ac:dyDescent="0.25">
      <c r="A42" t="str">
        <f>IF(Detail!C60="Donated",Detail!A60,"")</f>
        <v/>
      </c>
      <c r="C42" t="e">
        <f>VLOOKUP(A42,Detail!$A$20:$F$307,5,FALSE)</f>
        <v>#N/A</v>
      </c>
      <c r="E42" t="e">
        <f>VLOOKUP(A42,Detail!$A$20:$H$307,7,FALSE)</f>
        <v>#N/A</v>
      </c>
    </row>
    <row r="43" spans="1:5" x14ac:dyDescent="0.25">
      <c r="A43" t="str">
        <f>IF(Detail!C61="Donated",Detail!A61,"")</f>
        <v/>
      </c>
      <c r="C43" t="e">
        <f>VLOOKUP(A43,Detail!$A$20:$F$307,5,FALSE)</f>
        <v>#N/A</v>
      </c>
      <c r="E43" t="e">
        <f>VLOOKUP(A43,Detail!$A$20:$H$307,7,FALSE)</f>
        <v>#N/A</v>
      </c>
    </row>
    <row r="44" spans="1:5" x14ac:dyDescent="0.25">
      <c r="A44" t="str">
        <f>IF(Detail!C62="Donated",Detail!A62,"")</f>
        <v/>
      </c>
      <c r="C44" t="e">
        <f>VLOOKUP(A44,Detail!$A$20:$F$307,5,FALSE)</f>
        <v>#N/A</v>
      </c>
      <c r="E44" t="e">
        <f>VLOOKUP(A44,Detail!$A$20:$H$307,7,FALSE)</f>
        <v>#N/A</v>
      </c>
    </row>
    <row r="45" spans="1:5" x14ac:dyDescent="0.25">
      <c r="A45" t="str">
        <f>IF(Detail!C63="Donated",Detail!A63,"")</f>
        <v/>
      </c>
      <c r="C45" t="e">
        <f>VLOOKUP(A45,Detail!$A$20:$F$307,5,FALSE)</f>
        <v>#N/A</v>
      </c>
      <c r="E45" t="e">
        <f>VLOOKUP(A45,Detail!$A$20:$H$307,7,FALSE)</f>
        <v>#N/A</v>
      </c>
    </row>
    <row r="46" spans="1:5" x14ac:dyDescent="0.25">
      <c r="A46" t="str">
        <f>IF(Detail!C64="Donated",Detail!A64,"")</f>
        <v/>
      </c>
      <c r="C46" t="e">
        <f>VLOOKUP(A46,Detail!$A$20:$F$307,5,FALSE)</f>
        <v>#N/A</v>
      </c>
      <c r="E46" t="e">
        <f>VLOOKUP(A46,Detail!$A$20:$H$307,7,FALSE)</f>
        <v>#N/A</v>
      </c>
    </row>
    <row r="47" spans="1:5" x14ac:dyDescent="0.25">
      <c r="A47" t="str">
        <f>IF(Detail!C65="Donated",Detail!A65,"")</f>
        <v/>
      </c>
      <c r="C47" t="e">
        <f>VLOOKUP(A47,Detail!$A$20:$F$307,5,FALSE)</f>
        <v>#N/A</v>
      </c>
      <c r="E47" t="e">
        <f>VLOOKUP(A47,Detail!$A$20:$H$307,7,FALSE)</f>
        <v>#N/A</v>
      </c>
    </row>
    <row r="48" spans="1:5" x14ac:dyDescent="0.25">
      <c r="A48" t="str">
        <f>IF(Detail!C66="Donated",Detail!A66,"")</f>
        <v/>
      </c>
      <c r="C48" t="e">
        <f>VLOOKUP(A48,Detail!$A$20:$F$307,5,FALSE)</f>
        <v>#N/A</v>
      </c>
      <c r="E48" t="e">
        <f>VLOOKUP(A48,Detail!$A$20:$H$307,7,FALSE)</f>
        <v>#N/A</v>
      </c>
    </row>
    <row r="49" spans="1:5" x14ac:dyDescent="0.25">
      <c r="A49" t="str">
        <f>IF(Detail!C67="Donated",Detail!A67,"")</f>
        <v/>
      </c>
      <c r="C49" t="e">
        <f>VLOOKUP(A49,Detail!$A$20:$F$307,5,FALSE)</f>
        <v>#N/A</v>
      </c>
      <c r="E49" t="e">
        <f>VLOOKUP(A49,Detail!$A$20:$H$307,7,FALSE)</f>
        <v>#N/A</v>
      </c>
    </row>
    <row r="50" spans="1:5" x14ac:dyDescent="0.25">
      <c r="A50" t="str">
        <f>IF(Detail!C68="Donated",Detail!A68,"")</f>
        <v/>
      </c>
      <c r="C50" t="e">
        <f>VLOOKUP(A50,Detail!$A$20:$F$307,5,FALSE)</f>
        <v>#N/A</v>
      </c>
      <c r="E50" t="e">
        <f>VLOOKUP(A50,Detail!$A$20:$H$307,7,FALSE)</f>
        <v>#N/A</v>
      </c>
    </row>
    <row r="51" spans="1:5" x14ac:dyDescent="0.25">
      <c r="A51" t="str">
        <f>IF(Detail!C69="Donated",Detail!A69,"")</f>
        <v/>
      </c>
      <c r="C51" t="e">
        <f>VLOOKUP(A51,Detail!$A$20:$F$307,5,FALSE)</f>
        <v>#N/A</v>
      </c>
      <c r="E51" t="e">
        <f>VLOOKUP(A51,Detail!$A$20:$H$307,7,FALSE)</f>
        <v>#N/A</v>
      </c>
    </row>
    <row r="52" spans="1:5" x14ac:dyDescent="0.25">
      <c r="A52" t="str">
        <f>IF(Detail!C70="Donated",Detail!A70,"")</f>
        <v/>
      </c>
      <c r="C52" t="e">
        <f>VLOOKUP(A52,Detail!$A$20:$F$307,5,FALSE)</f>
        <v>#N/A</v>
      </c>
      <c r="E52" t="e">
        <f>VLOOKUP(A52,Detail!$A$20:$H$307,7,FALSE)</f>
        <v>#N/A</v>
      </c>
    </row>
    <row r="53" spans="1:5" x14ac:dyDescent="0.25">
      <c r="A53" t="str">
        <f>IF(Detail!C71="Donated",Detail!A71,"")</f>
        <v/>
      </c>
      <c r="C53" t="e">
        <f>VLOOKUP(A53,Detail!$A$20:$F$307,5,FALSE)</f>
        <v>#N/A</v>
      </c>
      <c r="E53" t="e">
        <f>VLOOKUP(A53,Detail!$A$20:$H$307,7,FALSE)</f>
        <v>#N/A</v>
      </c>
    </row>
    <row r="54" spans="1:5" x14ac:dyDescent="0.25">
      <c r="A54" t="str">
        <f>IF(Detail!C72="Donated",Detail!A72,"")</f>
        <v/>
      </c>
      <c r="C54" t="e">
        <f>VLOOKUP(A54,Detail!$A$20:$F$307,5,FALSE)</f>
        <v>#N/A</v>
      </c>
      <c r="E54" t="e">
        <f>VLOOKUP(A54,Detail!$A$20:$H$307,7,FALSE)</f>
        <v>#N/A</v>
      </c>
    </row>
    <row r="55" spans="1:5" x14ac:dyDescent="0.25">
      <c r="A55" t="str">
        <f>IF(Detail!C73="Donated",Detail!A73,"")</f>
        <v/>
      </c>
      <c r="C55" t="e">
        <f>VLOOKUP(A55,Detail!$A$20:$F$307,5,FALSE)</f>
        <v>#N/A</v>
      </c>
      <c r="E55" t="e">
        <f>VLOOKUP(A55,Detail!$A$20:$H$307,7,FALSE)</f>
        <v>#N/A</v>
      </c>
    </row>
    <row r="56" spans="1:5" x14ac:dyDescent="0.25">
      <c r="A56" t="str">
        <f>IF(Detail!C74="Donated",Detail!A74,"")</f>
        <v/>
      </c>
      <c r="C56" t="e">
        <f>VLOOKUP(A56,Detail!$A$20:$F$307,5,FALSE)</f>
        <v>#N/A</v>
      </c>
      <c r="E56" t="e">
        <f>VLOOKUP(A56,Detail!$A$20:$H$307,7,FALSE)</f>
        <v>#N/A</v>
      </c>
    </row>
    <row r="57" spans="1:5" x14ac:dyDescent="0.25">
      <c r="A57" t="str">
        <f>IF(Detail!C75="Donated",Detail!A75,"")</f>
        <v/>
      </c>
      <c r="C57" t="e">
        <f>VLOOKUP(A57,Detail!$A$20:$F$307,5,FALSE)</f>
        <v>#N/A</v>
      </c>
      <c r="E57" t="e">
        <f>VLOOKUP(A57,Detail!$A$20:$H$307,7,FALSE)</f>
        <v>#N/A</v>
      </c>
    </row>
    <row r="58" spans="1:5" x14ac:dyDescent="0.25">
      <c r="A58" t="str">
        <f>IF(Detail!C76="Donated",Detail!A76,"")</f>
        <v/>
      </c>
      <c r="C58" t="e">
        <f>VLOOKUP(A58,Detail!$A$20:$F$307,5,FALSE)</f>
        <v>#N/A</v>
      </c>
      <c r="E58" t="e">
        <f>VLOOKUP(A58,Detail!$A$20:$H$307,7,FALSE)</f>
        <v>#N/A</v>
      </c>
    </row>
    <row r="59" spans="1:5" x14ac:dyDescent="0.25">
      <c r="A59" t="str">
        <f>IF(Detail!C77="Donated",Detail!A77,"")</f>
        <v/>
      </c>
      <c r="C59" t="e">
        <f>VLOOKUP(A59,Detail!$A$20:$F$307,5,FALSE)</f>
        <v>#N/A</v>
      </c>
      <c r="E59" t="e">
        <f>VLOOKUP(A59,Detail!$A$20:$H$307,7,FALSE)</f>
        <v>#N/A</v>
      </c>
    </row>
    <row r="60" spans="1:5" x14ac:dyDescent="0.25">
      <c r="A60" t="str">
        <f>IF(Detail!C78="Donated",Detail!A78,"")</f>
        <v/>
      </c>
      <c r="C60" t="e">
        <f>VLOOKUP(A60,Detail!$A$20:$F$307,5,FALSE)</f>
        <v>#N/A</v>
      </c>
      <c r="E60" t="e">
        <f>VLOOKUP(A60,Detail!$A$20:$H$307,7,FALSE)</f>
        <v>#N/A</v>
      </c>
    </row>
    <row r="61" spans="1:5" x14ac:dyDescent="0.25">
      <c r="A61" t="str">
        <f>IF(Detail!C79="Donated",Detail!A79,"")</f>
        <v/>
      </c>
      <c r="C61" t="e">
        <f>VLOOKUP(A61,Detail!$A$20:$F$307,5,FALSE)</f>
        <v>#N/A</v>
      </c>
      <c r="E61" t="e">
        <f>VLOOKUP(A61,Detail!$A$20:$H$307,7,FALSE)</f>
        <v>#N/A</v>
      </c>
    </row>
    <row r="62" spans="1:5" x14ac:dyDescent="0.25">
      <c r="A62" t="str">
        <f>IF(Detail!C80="Donated",Detail!A80,"")</f>
        <v/>
      </c>
      <c r="C62" t="e">
        <f>VLOOKUP(A62,Detail!$A$20:$F$307,5,FALSE)</f>
        <v>#N/A</v>
      </c>
      <c r="E62" t="e">
        <f>VLOOKUP(A62,Detail!$A$20:$H$307,7,FALSE)</f>
        <v>#N/A</v>
      </c>
    </row>
    <row r="63" spans="1:5" x14ac:dyDescent="0.25">
      <c r="A63" t="str">
        <f>IF(Detail!C81="Donated",Detail!A81,"")</f>
        <v/>
      </c>
      <c r="C63" t="e">
        <f>VLOOKUP(A63,Detail!$A$20:$F$307,5,FALSE)</f>
        <v>#N/A</v>
      </c>
      <c r="E63" t="e">
        <f>VLOOKUP(A63,Detail!$A$20:$H$307,7,FALSE)</f>
        <v>#N/A</v>
      </c>
    </row>
    <row r="64" spans="1:5" x14ac:dyDescent="0.25">
      <c r="A64" t="str">
        <f>IF(Detail!C82="Donated",Detail!A82,"")</f>
        <v/>
      </c>
      <c r="C64" t="e">
        <f>VLOOKUP(A64,Detail!$A$20:$F$307,5,FALSE)</f>
        <v>#N/A</v>
      </c>
      <c r="E64" t="e">
        <f>VLOOKUP(A64,Detail!$A$20:$H$307,7,FALSE)</f>
        <v>#N/A</v>
      </c>
    </row>
    <row r="65" spans="1:5" x14ac:dyDescent="0.25">
      <c r="A65" t="str">
        <f>IF(Detail!C83="Donated",Detail!A83,"")</f>
        <v/>
      </c>
      <c r="C65" t="e">
        <f>VLOOKUP(A65,Detail!$A$20:$F$307,5,FALSE)</f>
        <v>#N/A</v>
      </c>
      <c r="E65" t="e">
        <f>VLOOKUP(A65,Detail!$A$20:$H$307,7,FALSE)</f>
        <v>#N/A</v>
      </c>
    </row>
    <row r="66" spans="1:5" x14ac:dyDescent="0.25">
      <c r="A66" t="str">
        <f>IF(Detail!C84="Donated",Detail!A84,"")</f>
        <v/>
      </c>
      <c r="C66" t="e">
        <f>VLOOKUP(A66,Detail!$A$20:$F$307,5,FALSE)</f>
        <v>#N/A</v>
      </c>
      <c r="E66" t="e">
        <f>VLOOKUP(A66,Detail!$A$20:$H$307,7,FALSE)</f>
        <v>#N/A</v>
      </c>
    </row>
    <row r="67" spans="1:5" x14ac:dyDescent="0.25">
      <c r="A67" t="str">
        <f>IF(Detail!C85="Donated",Detail!A85,"")</f>
        <v/>
      </c>
      <c r="C67" t="e">
        <f>VLOOKUP(A67,Detail!$A$20:$F$307,5,FALSE)</f>
        <v>#N/A</v>
      </c>
      <c r="E67" t="e">
        <f>VLOOKUP(A67,Detail!$A$20:$H$307,7,FALSE)</f>
        <v>#N/A</v>
      </c>
    </row>
    <row r="68" spans="1:5" x14ac:dyDescent="0.25">
      <c r="A68" t="str">
        <f>IF(Detail!C86="Donated",Detail!A86,"")</f>
        <v/>
      </c>
      <c r="C68" t="e">
        <f>VLOOKUP(A68,Detail!$A$20:$F$307,5,FALSE)</f>
        <v>#N/A</v>
      </c>
      <c r="E68" t="e">
        <f>VLOOKUP(A68,Detail!$A$20:$H$307,7,FALSE)</f>
        <v>#N/A</v>
      </c>
    </row>
    <row r="69" spans="1:5" x14ac:dyDescent="0.25">
      <c r="A69" t="str">
        <f>IF(Detail!C87="Donated",Detail!A87,"")</f>
        <v/>
      </c>
      <c r="C69" t="e">
        <f>VLOOKUP(A69,Detail!$A$20:$F$307,5,FALSE)</f>
        <v>#N/A</v>
      </c>
      <c r="E69" t="e">
        <f>VLOOKUP(A69,Detail!$A$20:$H$307,7,FALSE)</f>
        <v>#N/A</v>
      </c>
    </row>
    <row r="70" spans="1:5" x14ac:dyDescent="0.25">
      <c r="A70" t="str">
        <f>IF(Detail!C88="Donated",Detail!A88,"")</f>
        <v/>
      </c>
      <c r="C70" t="e">
        <f>VLOOKUP(A70,Detail!$A$20:$F$307,5,FALSE)</f>
        <v>#N/A</v>
      </c>
      <c r="E70" t="e">
        <f>VLOOKUP(A70,Detail!$A$20:$H$307,7,FALSE)</f>
        <v>#N/A</v>
      </c>
    </row>
    <row r="71" spans="1:5" x14ac:dyDescent="0.25">
      <c r="A71" t="str">
        <f>IF(Detail!C89="Donated",Detail!A89,"")</f>
        <v/>
      </c>
      <c r="C71" t="e">
        <f>VLOOKUP(A71,Detail!$A$20:$F$307,5,FALSE)</f>
        <v>#N/A</v>
      </c>
      <c r="E71" t="e">
        <f>VLOOKUP(A71,Detail!$A$20:$H$307,7,FALSE)</f>
        <v>#N/A</v>
      </c>
    </row>
    <row r="72" spans="1:5" x14ac:dyDescent="0.25">
      <c r="A72" t="str">
        <f>IF(Detail!C90="Donated",Detail!A90,"")</f>
        <v/>
      </c>
      <c r="C72" t="e">
        <f>VLOOKUP(A72,Detail!$A$20:$F$307,5,FALSE)</f>
        <v>#N/A</v>
      </c>
      <c r="E72" t="e">
        <f>VLOOKUP(A72,Detail!$A$20:$H$307,7,FALSE)</f>
        <v>#N/A</v>
      </c>
    </row>
    <row r="73" spans="1:5" x14ac:dyDescent="0.25">
      <c r="A73" t="str">
        <f>IF(Detail!C91="Donated",Detail!A91,"")</f>
        <v/>
      </c>
      <c r="C73" t="e">
        <f>VLOOKUP(A73,Detail!$A$20:$F$307,5,FALSE)</f>
        <v>#N/A</v>
      </c>
      <c r="E73" t="e">
        <f>VLOOKUP(A73,Detail!$A$20:$H$307,7,FALSE)</f>
        <v>#N/A</v>
      </c>
    </row>
    <row r="74" spans="1:5" x14ac:dyDescent="0.25">
      <c r="A74" t="str">
        <f>IF(Detail!C92="Donated",Detail!A92,"")</f>
        <v/>
      </c>
      <c r="C74" t="e">
        <f>VLOOKUP(A74,Detail!$A$20:$F$307,5,FALSE)</f>
        <v>#N/A</v>
      </c>
      <c r="E74" t="e">
        <f>VLOOKUP(A74,Detail!$A$20:$H$307,7,FALSE)</f>
        <v>#N/A</v>
      </c>
    </row>
    <row r="75" spans="1:5" x14ac:dyDescent="0.25">
      <c r="A75" t="str">
        <f>IF(Detail!C93="Donated",Detail!A93,"")</f>
        <v/>
      </c>
      <c r="C75" t="e">
        <f>VLOOKUP(A75,Detail!$A$20:$F$307,5,FALSE)</f>
        <v>#N/A</v>
      </c>
      <c r="E75" t="e">
        <f>VLOOKUP(A75,Detail!$A$20:$H$307,7,FALSE)</f>
        <v>#N/A</v>
      </c>
    </row>
    <row r="76" spans="1:5" x14ac:dyDescent="0.25">
      <c r="A76" t="str">
        <f>IF(Detail!C94="Donated",Detail!A94,"")</f>
        <v/>
      </c>
      <c r="C76" t="e">
        <f>VLOOKUP(A76,Detail!$A$20:$F$307,5,FALSE)</f>
        <v>#N/A</v>
      </c>
      <c r="E76" t="e">
        <f>VLOOKUP(A76,Detail!$A$20:$H$307,7,FALSE)</f>
        <v>#N/A</v>
      </c>
    </row>
    <row r="77" spans="1:5" x14ac:dyDescent="0.25">
      <c r="A77" t="str">
        <f>IF(Detail!C95="Donated",Detail!A95,"")</f>
        <v/>
      </c>
      <c r="C77" t="e">
        <f>VLOOKUP(A77,Detail!$A$20:$F$307,5,FALSE)</f>
        <v>#N/A</v>
      </c>
      <c r="E77" t="e">
        <f>VLOOKUP(A77,Detail!$A$20:$H$307,7,FALSE)</f>
        <v>#N/A</v>
      </c>
    </row>
    <row r="78" spans="1:5" x14ac:dyDescent="0.25">
      <c r="A78" t="str">
        <f>IF(Detail!C96="Donated",Detail!A96,"")</f>
        <v/>
      </c>
      <c r="C78" t="e">
        <f>VLOOKUP(A78,Detail!$A$20:$F$307,5,FALSE)</f>
        <v>#N/A</v>
      </c>
      <c r="E78" t="e">
        <f>VLOOKUP(A78,Detail!$A$20:$H$307,7,FALSE)</f>
        <v>#N/A</v>
      </c>
    </row>
    <row r="79" spans="1:5" x14ac:dyDescent="0.25">
      <c r="A79" t="str">
        <f>IF(Detail!C97="Donated",Detail!A97,"")</f>
        <v/>
      </c>
      <c r="C79" t="e">
        <f>VLOOKUP(A79,Detail!$A$20:$F$307,5,FALSE)</f>
        <v>#N/A</v>
      </c>
      <c r="E79" t="e">
        <f>VLOOKUP(A79,Detail!$A$20:$H$307,7,FALSE)</f>
        <v>#N/A</v>
      </c>
    </row>
    <row r="80" spans="1:5" x14ac:dyDescent="0.25">
      <c r="A80" t="str">
        <f>IF(Detail!C98="Donated",Detail!A98,"")</f>
        <v/>
      </c>
      <c r="C80" t="e">
        <f>VLOOKUP(A80,Detail!$A$20:$F$307,5,FALSE)</f>
        <v>#N/A</v>
      </c>
      <c r="E80" t="e">
        <f>VLOOKUP(A80,Detail!$A$20:$H$307,7,FALSE)</f>
        <v>#N/A</v>
      </c>
    </row>
    <row r="81" spans="1:5" x14ac:dyDescent="0.25">
      <c r="A81" t="str">
        <f>IF(Detail!C99="Donated",Detail!A99,"")</f>
        <v/>
      </c>
      <c r="C81" t="e">
        <f>VLOOKUP(A81,Detail!$A$20:$F$307,5,FALSE)</f>
        <v>#N/A</v>
      </c>
      <c r="E81" t="e">
        <f>VLOOKUP(A81,Detail!$A$20:$H$307,7,FALSE)</f>
        <v>#N/A</v>
      </c>
    </row>
    <row r="82" spans="1:5" x14ac:dyDescent="0.25">
      <c r="A82" t="str">
        <f>IF(Detail!C100="Donated",Detail!A100,"")</f>
        <v/>
      </c>
      <c r="C82" t="e">
        <f>VLOOKUP(A82,Detail!$A$20:$F$307,5,FALSE)</f>
        <v>#N/A</v>
      </c>
      <c r="E82" t="e">
        <f>VLOOKUP(A82,Detail!$A$20:$H$307,7,FALSE)</f>
        <v>#N/A</v>
      </c>
    </row>
    <row r="83" spans="1:5" x14ac:dyDescent="0.25">
      <c r="A83" t="str">
        <f>IF(Detail!C101="Donated",Detail!A101,"")</f>
        <v/>
      </c>
      <c r="C83" t="e">
        <f>VLOOKUP(A83,Detail!$A$20:$F$307,5,FALSE)</f>
        <v>#N/A</v>
      </c>
      <c r="E83" t="e">
        <f>VLOOKUP(A83,Detail!$A$20:$H$307,7,FALSE)</f>
        <v>#N/A</v>
      </c>
    </row>
    <row r="84" spans="1:5" x14ac:dyDescent="0.25">
      <c r="A84" t="str">
        <f>IF(Detail!C102="Donated",Detail!A102,"")</f>
        <v/>
      </c>
      <c r="C84" t="e">
        <f>VLOOKUP(A84,Detail!$A$20:$F$307,5,FALSE)</f>
        <v>#N/A</v>
      </c>
      <c r="E84" t="e">
        <f>VLOOKUP(A84,Detail!$A$20:$H$307,7,FALSE)</f>
        <v>#N/A</v>
      </c>
    </row>
    <row r="85" spans="1:5" x14ac:dyDescent="0.25">
      <c r="A85" t="str">
        <f>IF(Detail!C103="Donated",Detail!A103,"")</f>
        <v/>
      </c>
      <c r="C85" t="e">
        <f>VLOOKUP(A85,Detail!$A$20:$F$307,5,FALSE)</f>
        <v>#N/A</v>
      </c>
      <c r="E85" t="e">
        <f>VLOOKUP(A85,Detail!$A$20:$H$307,7,FALSE)</f>
        <v>#N/A</v>
      </c>
    </row>
    <row r="86" spans="1:5" x14ac:dyDescent="0.25">
      <c r="A86" t="str">
        <f>IF(Detail!C104="Donated",Detail!A104,"")</f>
        <v/>
      </c>
      <c r="C86" t="e">
        <f>VLOOKUP(A86,Detail!$A$20:$F$307,5,FALSE)</f>
        <v>#N/A</v>
      </c>
      <c r="E86" t="e">
        <f>VLOOKUP(A86,Detail!$A$20:$H$307,7,FALSE)</f>
        <v>#N/A</v>
      </c>
    </row>
    <row r="87" spans="1:5" x14ac:dyDescent="0.25">
      <c r="A87" t="str">
        <f>IF(Detail!C105="Donated",Detail!A105,"")</f>
        <v/>
      </c>
      <c r="C87" t="e">
        <f>VLOOKUP(A87,Detail!$A$20:$F$307,5,FALSE)</f>
        <v>#N/A</v>
      </c>
      <c r="E87" t="e">
        <f>VLOOKUP(A87,Detail!$A$20:$H$307,7,FALSE)</f>
        <v>#N/A</v>
      </c>
    </row>
    <row r="88" spans="1:5" x14ac:dyDescent="0.25">
      <c r="A88" t="str">
        <f>IF(Detail!C106="Donated",Detail!A106,"")</f>
        <v/>
      </c>
      <c r="C88" t="e">
        <f>VLOOKUP(A88,Detail!$A$20:$F$307,5,FALSE)</f>
        <v>#N/A</v>
      </c>
      <c r="E88" t="e">
        <f>VLOOKUP(A88,Detail!$A$20:$H$307,7,FALSE)</f>
        <v>#N/A</v>
      </c>
    </row>
    <row r="89" spans="1:5" x14ac:dyDescent="0.25">
      <c r="A89" t="str">
        <f>IF(Detail!C107="Donated",Detail!A107,"")</f>
        <v/>
      </c>
      <c r="C89" t="e">
        <f>VLOOKUP(A89,Detail!$A$20:$F$307,5,FALSE)</f>
        <v>#N/A</v>
      </c>
      <c r="E89" t="e">
        <f>VLOOKUP(A89,Detail!$A$20:$H$307,7,FALSE)</f>
        <v>#N/A</v>
      </c>
    </row>
    <row r="90" spans="1:5" x14ac:dyDescent="0.25">
      <c r="A90" t="str">
        <f>IF(Detail!C108="Donated",Detail!A108,"")</f>
        <v/>
      </c>
      <c r="C90" t="e">
        <f>VLOOKUP(A90,Detail!$A$20:$F$307,5,FALSE)</f>
        <v>#N/A</v>
      </c>
      <c r="E90" t="e">
        <f>VLOOKUP(A90,Detail!$A$20:$H$307,7,FALSE)</f>
        <v>#N/A</v>
      </c>
    </row>
    <row r="91" spans="1:5" x14ac:dyDescent="0.25">
      <c r="A91" t="str">
        <f>IF(Detail!C109="Donated",Detail!A109,"")</f>
        <v/>
      </c>
      <c r="C91" t="e">
        <f>VLOOKUP(A91,Detail!$A$20:$F$307,5,FALSE)</f>
        <v>#N/A</v>
      </c>
      <c r="E91" t="e">
        <f>VLOOKUP(A91,Detail!$A$20:$H$307,7,FALSE)</f>
        <v>#N/A</v>
      </c>
    </row>
    <row r="92" spans="1:5" x14ac:dyDescent="0.25">
      <c r="A92" t="str">
        <f>IF(Detail!C110="Donated",Detail!A110,"")</f>
        <v/>
      </c>
      <c r="C92" t="e">
        <f>VLOOKUP(A92,Detail!$A$20:$F$307,5,FALSE)</f>
        <v>#N/A</v>
      </c>
      <c r="E92" t="e">
        <f>VLOOKUP(A92,Detail!$A$20:$H$307,7,FALSE)</f>
        <v>#N/A</v>
      </c>
    </row>
    <row r="93" spans="1:5" x14ac:dyDescent="0.25">
      <c r="A93" t="str">
        <f>IF(Detail!C111="Donated",Detail!A111,"")</f>
        <v/>
      </c>
      <c r="C93" t="e">
        <f>VLOOKUP(A93,Detail!$A$20:$F$307,5,FALSE)</f>
        <v>#N/A</v>
      </c>
      <c r="E93" t="e">
        <f>VLOOKUP(A93,Detail!$A$20:$H$307,7,FALSE)</f>
        <v>#N/A</v>
      </c>
    </row>
    <row r="94" spans="1:5" x14ac:dyDescent="0.25">
      <c r="A94" t="str">
        <f>IF(Detail!C112="Donated",Detail!A112,"")</f>
        <v/>
      </c>
      <c r="C94" t="e">
        <f>VLOOKUP(A94,Detail!$A$20:$F$307,5,FALSE)</f>
        <v>#N/A</v>
      </c>
      <c r="E94" t="e">
        <f>VLOOKUP(A94,Detail!$A$20:$H$307,7,FALSE)</f>
        <v>#N/A</v>
      </c>
    </row>
    <row r="95" spans="1:5" x14ac:dyDescent="0.25">
      <c r="A95" t="str">
        <f>IF(Detail!C113="Donated",Detail!A113,"")</f>
        <v/>
      </c>
      <c r="C95" t="e">
        <f>VLOOKUP(A95,Detail!$A$20:$F$307,5,FALSE)</f>
        <v>#N/A</v>
      </c>
      <c r="E95" t="e">
        <f>VLOOKUP(A95,Detail!$A$20:$H$307,7,FALSE)</f>
        <v>#N/A</v>
      </c>
    </row>
    <row r="96" spans="1:5" x14ac:dyDescent="0.25">
      <c r="A96" t="str">
        <f>IF(Detail!C114="Donated",Detail!A114,"")</f>
        <v/>
      </c>
      <c r="C96" t="e">
        <f>VLOOKUP(A96,Detail!$A$20:$F$307,5,FALSE)</f>
        <v>#N/A</v>
      </c>
      <c r="E96" t="e">
        <f>VLOOKUP(A96,Detail!$A$20:$H$307,7,FALSE)</f>
        <v>#N/A</v>
      </c>
    </row>
    <row r="97" spans="1:5" x14ac:dyDescent="0.25">
      <c r="A97" t="str">
        <f>IF(Detail!C115="Donated",Detail!A115,"")</f>
        <v/>
      </c>
      <c r="C97" t="e">
        <f>VLOOKUP(A97,Detail!$A$20:$F$307,5,FALSE)</f>
        <v>#N/A</v>
      </c>
      <c r="E97" t="e">
        <f>VLOOKUP(A97,Detail!$A$20:$H$307,7,FALSE)</f>
        <v>#N/A</v>
      </c>
    </row>
    <row r="98" spans="1:5" x14ac:dyDescent="0.25">
      <c r="A98" t="str">
        <f>IF(Detail!C116="Donated",Detail!A116,"")</f>
        <v/>
      </c>
      <c r="C98" t="e">
        <f>VLOOKUP(A98,Detail!$A$20:$F$307,5,FALSE)</f>
        <v>#N/A</v>
      </c>
      <c r="E98" t="e">
        <f>VLOOKUP(A98,Detail!$A$20:$H$307,7,FALSE)</f>
        <v>#N/A</v>
      </c>
    </row>
    <row r="99" spans="1:5" x14ac:dyDescent="0.25">
      <c r="A99" t="str">
        <f>IF(Detail!C117="Donated",Detail!A117,"")</f>
        <v/>
      </c>
      <c r="C99" t="e">
        <f>VLOOKUP(A99,Detail!$A$20:$F$307,5,FALSE)</f>
        <v>#N/A</v>
      </c>
      <c r="E99" t="e">
        <f>VLOOKUP(A99,Detail!$A$20:$H$307,7,FALSE)</f>
        <v>#N/A</v>
      </c>
    </row>
    <row r="100" spans="1:5" x14ac:dyDescent="0.25">
      <c r="A100" t="str">
        <f>IF(Detail!C118="Donated",Detail!A118,"")</f>
        <v/>
      </c>
      <c r="C100" t="e">
        <f>VLOOKUP(A100,Detail!$A$20:$F$307,5,FALSE)</f>
        <v>#N/A</v>
      </c>
      <c r="E100" t="e">
        <f>VLOOKUP(A100,Detail!$A$20:$H$307,7,FALSE)</f>
        <v>#N/A</v>
      </c>
    </row>
    <row r="101" spans="1:5" x14ac:dyDescent="0.25">
      <c r="A101" t="str">
        <f>IF(Detail!C119="Donated",Detail!A119,"")</f>
        <v/>
      </c>
      <c r="C101" t="e">
        <f>VLOOKUP(A101,Detail!$A$20:$F$307,5,FALSE)</f>
        <v>#N/A</v>
      </c>
      <c r="E101" t="e">
        <f>VLOOKUP(A101,Detail!$A$20:$H$307,7,FALSE)</f>
        <v>#N/A</v>
      </c>
    </row>
    <row r="102" spans="1:5" x14ac:dyDescent="0.25">
      <c r="A102" t="str">
        <f>IF(Detail!C120="Donated",Detail!A120,"")</f>
        <v/>
      </c>
      <c r="C102" t="e">
        <f>VLOOKUP(A102,Detail!$A$20:$F$307,5,FALSE)</f>
        <v>#N/A</v>
      </c>
      <c r="E102" t="e">
        <f>VLOOKUP(A102,Detail!$A$20:$H$307,7,FALSE)</f>
        <v>#N/A</v>
      </c>
    </row>
    <row r="103" spans="1:5" x14ac:dyDescent="0.25">
      <c r="A103" t="str">
        <f>IF(Detail!C121="Donated",Detail!A121,"")</f>
        <v/>
      </c>
      <c r="C103" t="e">
        <f>VLOOKUP(A103,Detail!$A$20:$F$307,5,FALSE)</f>
        <v>#N/A</v>
      </c>
      <c r="E103" t="e">
        <f>VLOOKUP(A103,Detail!$A$20:$H$307,7,FALSE)</f>
        <v>#N/A</v>
      </c>
    </row>
    <row r="104" spans="1:5" x14ac:dyDescent="0.25">
      <c r="A104" t="str">
        <f>IF(Detail!C122="Donated",Detail!A122,"")</f>
        <v/>
      </c>
      <c r="C104" t="e">
        <f>VLOOKUP(A104,Detail!$A$20:$F$307,5,FALSE)</f>
        <v>#N/A</v>
      </c>
      <c r="E104" t="e">
        <f>VLOOKUP(A104,Detail!$A$20:$H$307,7,FALSE)</f>
        <v>#N/A</v>
      </c>
    </row>
    <row r="105" spans="1:5" x14ac:dyDescent="0.25">
      <c r="A105" t="str">
        <f>IF(Detail!C123="Donated",Detail!A123,"")</f>
        <v/>
      </c>
      <c r="C105" t="e">
        <f>VLOOKUP(A105,Detail!$A$20:$F$307,5,FALSE)</f>
        <v>#N/A</v>
      </c>
      <c r="E105" t="e">
        <f>VLOOKUP(A105,Detail!$A$20:$H$307,7,FALSE)</f>
        <v>#N/A</v>
      </c>
    </row>
    <row r="106" spans="1:5" x14ac:dyDescent="0.25">
      <c r="A106" t="str">
        <f>IF(Detail!C124="Donated",Detail!A124,"")</f>
        <v/>
      </c>
      <c r="C106" t="e">
        <f>VLOOKUP(A106,Detail!$A$20:$F$307,5,FALSE)</f>
        <v>#N/A</v>
      </c>
      <c r="E106" t="e">
        <f>VLOOKUP(A106,Detail!$A$20:$H$307,7,FALSE)</f>
        <v>#N/A</v>
      </c>
    </row>
    <row r="107" spans="1:5" x14ac:dyDescent="0.25">
      <c r="A107" t="str">
        <f>IF(Detail!C125="Donated",Detail!A125,"")</f>
        <v/>
      </c>
      <c r="C107" t="e">
        <f>VLOOKUP(A107,Detail!$A$20:$F$307,5,FALSE)</f>
        <v>#N/A</v>
      </c>
      <c r="E107" t="e">
        <f>VLOOKUP(A107,Detail!$A$20:$H$307,7,FALSE)</f>
        <v>#N/A</v>
      </c>
    </row>
    <row r="108" spans="1:5" x14ac:dyDescent="0.25">
      <c r="A108" t="str">
        <f>IF(Detail!C126="Donated",Detail!A126,"")</f>
        <v/>
      </c>
      <c r="C108" t="e">
        <f>VLOOKUP(A108,Detail!$A$20:$F$307,5,FALSE)</f>
        <v>#N/A</v>
      </c>
      <c r="E108" t="e">
        <f>VLOOKUP(A108,Detail!$A$20:$H$307,7,FALSE)</f>
        <v>#N/A</v>
      </c>
    </row>
    <row r="109" spans="1:5" x14ac:dyDescent="0.25">
      <c r="A109" t="str">
        <f>IF(Detail!C127="Donated",Detail!A127,"")</f>
        <v/>
      </c>
      <c r="C109" t="e">
        <f>VLOOKUP(A109,Detail!$A$20:$F$307,5,FALSE)</f>
        <v>#N/A</v>
      </c>
      <c r="E109" t="e">
        <f>VLOOKUP(A109,Detail!$A$20:$H$307,7,FALSE)</f>
        <v>#N/A</v>
      </c>
    </row>
    <row r="110" spans="1:5" x14ac:dyDescent="0.25">
      <c r="A110" t="str">
        <f>IF(Detail!C128="Donated",Detail!A128,"")</f>
        <v/>
      </c>
      <c r="C110" t="e">
        <f>VLOOKUP(A110,Detail!$A$20:$F$307,5,FALSE)</f>
        <v>#N/A</v>
      </c>
      <c r="E110" t="e">
        <f>VLOOKUP(A110,Detail!$A$20:$H$307,7,FALSE)</f>
        <v>#N/A</v>
      </c>
    </row>
    <row r="111" spans="1:5" x14ac:dyDescent="0.25">
      <c r="A111" t="str">
        <f>IF(Detail!C129="Donated",Detail!A129,"")</f>
        <v/>
      </c>
      <c r="C111" t="e">
        <f>VLOOKUP(A111,Detail!$A$20:$F$307,5,FALSE)</f>
        <v>#N/A</v>
      </c>
      <c r="E111" t="e">
        <f>VLOOKUP(A111,Detail!$A$20:$H$307,7,FALSE)</f>
        <v>#N/A</v>
      </c>
    </row>
    <row r="112" spans="1:5" x14ac:dyDescent="0.25">
      <c r="A112" t="str">
        <f>IF(Detail!D130="Donated",Detail!A130,"")</f>
        <v/>
      </c>
      <c r="C112" t="e">
        <f>VLOOKUP(A112,Detail!$A$20:$F$307,5,FALSE)</f>
        <v>#N/A</v>
      </c>
      <c r="E112" t="e">
        <f>VLOOKUP(A112,Detail!$A$20:$H$307,7,FALSE)</f>
        <v>#N/A</v>
      </c>
    </row>
    <row r="113" spans="1:5" x14ac:dyDescent="0.25">
      <c r="A113" t="str">
        <f>IF(Detail!D131="Donated",Detail!A131,"")</f>
        <v/>
      </c>
      <c r="C113" t="e">
        <f>VLOOKUP(A113,Detail!$A$20:$F$307,5,FALSE)</f>
        <v>#N/A</v>
      </c>
      <c r="E113" t="e">
        <f>VLOOKUP(A113,Detail!$A$20:$H$307,7,FALSE)</f>
        <v>#N/A</v>
      </c>
    </row>
    <row r="115" spans="1:5" x14ac:dyDescent="0.25">
      <c r="A115" t="s">
        <v>19</v>
      </c>
    </row>
    <row r="117" spans="1:5" x14ac:dyDescent="0.25">
      <c r="A117" t="str">
        <f>IF(Detail!C20="Purchased",Detail!A20,"")</f>
        <v/>
      </c>
      <c r="C117" t="e">
        <f>VLOOKUP(A117,Detail!$A$20:$F$307,9,FALSE)</f>
        <v>#N/A</v>
      </c>
      <c r="E117" t="e">
        <f>VLOOKUP(A117,Detail!$A$20:$H$307,11,FALSE)</f>
        <v>#N/A</v>
      </c>
    </row>
    <row r="118" spans="1:5" x14ac:dyDescent="0.25">
      <c r="A118" t="str">
        <f>IF(Detail!C21="Purchased",Detail!A21,"")</f>
        <v/>
      </c>
      <c r="C118" t="e">
        <f>VLOOKUP(A118,Detail!$A$20:$F$307,9,FALSE)</f>
        <v>#N/A</v>
      </c>
      <c r="E118" t="e">
        <f>VLOOKUP(A118,Detail!$A$20:$H$307,11,FALSE)</f>
        <v>#N/A</v>
      </c>
    </row>
    <row r="119" spans="1:5" x14ac:dyDescent="0.25">
      <c r="A119" t="str">
        <f>IF(Detail!C22="Purchased",Detail!A22,"")</f>
        <v/>
      </c>
      <c r="C119" t="e">
        <f>VLOOKUP(A119,Detail!$A$20:$F$307,9,FALSE)</f>
        <v>#N/A</v>
      </c>
      <c r="E119" t="e">
        <f>VLOOKUP(A119,Detail!$A$20:$H$307,11,FALSE)</f>
        <v>#N/A</v>
      </c>
    </row>
    <row r="120" spans="1:5" x14ac:dyDescent="0.25">
      <c r="A120" t="str">
        <f>IF(Detail!C23="Purchased",Detail!A23,"")</f>
        <v/>
      </c>
      <c r="C120" t="e">
        <f>VLOOKUP(A120,Detail!$A$20:$F$307,9,FALSE)</f>
        <v>#N/A</v>
      </c>
      <c r="E120" t="e">
        <f>VLOOKUP(A120,Detail!$A$20:$H$307,11,FALSE)</f>
        <v>#N/A</v>
      </c>
    </row>
    <row r="121" spans="1:5" x14ac:dyDescent="0.25">
      <c r="A121" t="str">
        <f>IF(Detail!C24="Purchased",Detail!A24,"")</f>
        <v/>
      </c>
      <c r="C121" t="e">
        <f>VLOOKUP(A121,Detail!$A$20:$F$307,9,FALSE)</f>
        <v>#N/A</v>
      </c>
      <c r="E121" t="e">
        <f>VLOOKUP(A121,Detail!$A$20:$H$307,11,FALSE)</f>
        <v>#N/A</v>
      </c>
    </row>
    <row r="122" spans="1:5" x14ac:dyDescent="0.25">
      <c r="A122" t="str">
        <f>IF(Detail!C25="Purchased",Detail!A25,"")</f>
        <v/>
      </c>
      <c r="C122" t="e">
        <f>VLOOKUP(A122,Detail!$A$20:$F$307,9,FALSE)</f>
        <v>#N/A</v>
      </c>
      <c r="E122" t="e">
        <f>VLOOKUP(A122,Detail!$A$20:$H$307,11,FALSE)</f>
        <v>#N/A</v>
      </c>
    </row>
    <row r="123" spans="1:5" x14ac:dyDescent="0.25">
      <c r="A123" t="str">
        <f>IF(Detail!C26="Purchased",Detail!A26,"")</f>
        <v/>
      </c>
      <c r="C123" t="e">
        <f>VLOOKUP(A123,Detail!$A$20:$F$307,9,FALSE)</f>
        <v>#N/A</v>
      </c>
      <c r="E123" t="e">
        <f>VLOOKUP(A123,Detail!$A$20:$H$307,11,FALSE)</f>
        <v>#N/A</v>
      </c>
    </row>
    <row r="124" spans="1:5" x14ac:dyDescent="0.25">
      <c r="A124" t="str">
        <f>IF(Detail!C27="Purchased",Detail!A27,"")</f>
        <v/>
      </c>
      <c r="C124" t="e">
        <f>VLOOKUP(A124,Detail!$A$20:$F$307,9,FALSE)</f>
        <v>#N/A</v>
      </c>
      <c r="E124" t="e">
        <f>VLOOKUP(A124,Detail!$A$20:$H$307,11,FALSE)</f>
        <v>#N/A</v>
      </c>
    </row>
    <row r="125" spans="1:5" x14ac:dyDescent="0.25">
      <c r="A125" t="str">
        <f>IF(Detail!C28="Purchased",Detail!A28,"")</f>
        <v/>
      </c>
      <c r="C125" t="e">
        <f>VLOOKUP(A125,Detail!$A$20:$F$307,9,FALSE)</f>
        <v>#N/A</v>
      </c>
      <c r="E125" t="e">
        <f>VLOOKUP(A125,Detail!$A$20:$H$307,11,FALSE)</f>
        <v>#N/A</v>
      </c>
    </row>
    <row r="126" spans="1:5" x14ac:dyDescent="0.25">
      <c r="A126" t="str">
        <f>IF(Detail!C29="Purchased",Detail!A29,"")</f>
        <v/>
      </c>
      <c r="C126" t="e">
        <f>VLOOKUP(A126,Detail!$A$20:$F$307,9,FALSE)</f>
        <v>#N/A</v>
      </c>
      <c r="E126" t="e">
        <f>VLOOKUP(A126,Detail!$A$20:$H$307,11,FALSE)</f>
        <v>#N/A</v>
      </c>
    </row>
    <row r="127" spans="1:5" x14ac:dyDescent="0.25">
      <c r="A127" t="str">
        <f>IF(Detail!C30="Purchased",Detail!A30,"")</f>
        <v/>
      </c>
      <c r="C127" t="e">
        <f>VLOOKUP(A127,Detail!$A$20:$F$307,9,FALSE)</f>
        <v>#N/A</v>
      </c>
      <c r="E127" t="e">
        <f>VLOOKUP(A127,Detail!$A$20:$H$307,11,FALSE)</f>
        <v>#N/A</v>
      </c>
    </row>
    <row r="128" spans="1:5" x14ac:dyDescent="0.25">
      <c r="A128" t="str">
        <f>IF(Detail!C31="Purchased",Detail!A31,"")</f>
        <v/>
      </c>
      <c r="C128" t="e">
        <f>VLOOKUP(A128,Detail!$A$20:$F$307,9,FALSE)</f>
        <v>#N/A</v>
      </c>
      <c r="E128" t="e">
        <f>VLOOKUP(A128,Detail!$A$20:$H$307,11,FALSE)</f>
        <v>#N/A</v>
      </c>
    </row>
    <row r="129" spans="1:5" x14ac:dyDescent="0.25">
      <c r="A129" t="str">
        <f>IF(Detail!C32="Purchased",Detail!A32,"")</f>
        <v/>
      </c>
      <c r="C129" t="e">
        <f>VLOOKUP(A129,Detail!$A$20:$F$307,9,FALSE)</f>
        <v>#N/A</v>
      </c>
      <c r="E129" t="e">
        <f>VLOOKUP(A129,Detail!$A$20:$H$307,11,FALSE)</f>
        <v>#N/A</v>
      </c>
    </row>
    <row r="130" spans="1:5" x14ac:dyDescent="0.25">
      <c r="A130" t="str">
        <f>IF(Detail!C33="Purchased",Detail!A33,"")</f>
        <v/>
      </c>
      <c r="C130" t="e">
        <f>VLOOKUP(A130,Detail!$A$20:$F$307,9,FALSE)</f>
        <v>#N/A</v>
      </c>
      <c r="E130" t="e">
        <f>VLOOKUP(A130,Detail!$A$20:$H$307,11,FALSE)</f>
        <v>#N/A</v>
      </c>
    </row>
    <row r="131" spans="1:5" x14ac:dyDescent="0.25">
      <c r="A131" t="str">
        <f>IF(Detail!C34="Purchased",Detail!A34,"")</f>
        <v/>
      </c>
      <c r="C131" t="e">
        <f>VLOOKUP(A131,Detail!$A$20:$F$307,9,FALSE)</f>
        <v>#N/A</v>
      </c>
      <c r="E131" t="e">
        <f>VLOOKUP(A131,Detail!$A$20:$H$307,11,FALSE)</f>
        <v>#N/A</v>
      </c>
    </row>
    <row r="132" spans="1:5" x14ac:dyDescent="0.25">
      <c r="A132" t="str">
        <f>IF(Detail!C35="Purchased",Detail!A35,"")</f>
        <v/>
      </c>
      <c r="C132" t="e">
        <f>VLOOKUP(A132,Detail!$A$20:$F$307,9,FALSE)</f>
        <v>#N/A</v>
      </c>
      <c r="E132" t="e">
        <f>VLOOKUP(A132,Detail!$A$20:$H$307,11,FALSE)</f>
        <v>#N/A</v>
      </c>
    </row>
    <row r="133" spans="1:5" x14ac:dyDescent="0.25">
      <c r="A133" t="str">
        <f>IF(Detail!C36="Purchased",Detail!A36,"")</f>
        <v/>
      </c>
      <c r="C133" t="e">
        <f>VLOOKUP(A133,Detail!$A$20:$F$307,9,FALSE)</f>
        <v>#N/A</v>
      </c>
      <c r="E133" t="e">
        <f>VLOOKUP(A133,Detail!$A$20:$H$307,11,FALSE)</f>
        <v>#N/A</v>
      </c>
    </row>
    <row r="134" spans="1:5" x14ac:dyDescent="0.25">
      <c r="A134" t="str">
        <f>IF(Detail!C37="Purchased",Detail!A37,"")</f>
        <v/>
      </c>
      <c r="C134" t="e">
        <f>VLOOKUP(A134,Detail!$A$20:$F$307,9,FALSE)</f>
        <v>#N/A</v>
      </c>
      <c r="E134" t="e">
        <f>VLOOKUP(A134,Detail!$A$20:$H$307,11,FALSE)</f>
        <v>#N/A</v>
      </c>
    </row>
    <row r="135" spans="1:5" x14ac:dyDescent="0.25">
      <c r="A135" t="str">
        <f>IF(Detail!C38="Purchased",Detail!A38,"")</f>
        <v/>
      </c>
      <c r="C135" t="e">
        <f>VLOOKUP(A135,Detail!$A$20:$F$307,9,FALSE)</f>
        <v>#N/A</v>
      </c>
      <c r="E135" t="e">
        <f>VLOOKUP(A135,Detail!$A$20:$H$307,11,FALSE)</f>
        <v>#N/A</v>
      </c>
    </row>
    <row r="136" spans="1:5" x14ac:dyDescent="0.25">
      <c r="A136" t="str">
        <f>IF(Detail!C39="Purchased",Detail!A39,"")</f>
        <v/>
      </c>
      <c r="C136" t="e">
        <f>VLOOKUP(A136,Detail!$A$20:$F$307,9,FALSE)</f>
        <v>#N/A</v>
      </c>
      <c r="E136" t="e">
        <f>VLOOKUP(A136,Detail!$A$20:$H$307,11,FALSE)</f>
        <v>#N/A</v>
      </c>
    </row>
    <row r="137" spans="1:5" x14ac:dyDescent="0.25">
      <c r="A137" t="str">
        <f>IF(Detail!C40="Purchased",Detail!A40,"")</f>
        <v/>
      </c>
      <c r="C137" t="e">
        <f>VLOOKUP(A137,Detail!$A$20:$F$307,9,FALSE)</f>
        <v>#N/A</v>
      </c>
      <c r="E137" t="e">
        <f>VLOOKUP(A137,Detail!$A$20:$H$307,11,FALSE)</f>
        <v>#N/A</v>
      </c>
    </row>
    <row r="138" spans="1:5" x14ac:dyDescent="0.25">
      <c r="A138" t="str">
        <f>IF(Detail!C41="Purchased",Detail!A41,"")</f>
        <v/>
      </c>
      <c r="C138" t="e">
        <f>VLOOKUP(A138,Detail!$A$20:$F$307,9,FALSE)</f>
        <v>#N/A</v>
      </c>
      <c r="E138" t="e">
        <f>VLOOKUP(A138,Detail!$A$20:$H$307,11,FALSE)</f>
        <v>#N/A</v>
      </c>
    </row>
    <row r="139" spans="1:5" x14ac:dyDescent="0.25">
      <c r="A139" t="str">
        <f>IF(Detail!C42="Purchased",Detail!A42,"")</f>
        <v/>
      </c>
      <c r="C139" t="e">
        <f>VLOOKUP(A139,Detail!$A$20:$F$307,9,FALSE)</f>
        <v>#N/A</v>
      </c>
      <c r="E139" t="e">
        <f>VLOOKUP(A139,Detail!$A$20:$H$307,11,FALSE)</f>
        <v>#N/A</v>
      </c>
    </row>
    <row r="140" spans="1:5" x14ac:dyDescent="0.25">
      <c r="A140" t="str">
        <f>IF(Detail!C43="Purchased",Detail!A43,"")</f>
        <v/>
      </c>
      <c r="C140" t="e">
        <f>VLOOKUP(A140,Detail!$A$20:$F$307,9,FALSE)</f>
        <v>#N/A</v>
      </c>
      <c r="E140" t="e">
        <f>VLOOKUP(A140,Detail!$A$20:$H$307,11,FALSE)</f>
        <v>#N/A</v>
      </c>
    </row>
    <row r="141" spans="1:5" x14ac:dyDescent="0.25">
      <c r="A141" t="str">
        <f>IF(Detail!C44="Purchased",Detail!A44,"")</f>
        <v/>
      </c>
      <c r="C141" t="e">
        <f>VLOOKUP(A141,Detail!$A$20:$F$307,9,FALSE)</f>
        <v>#N/A</v>
      </c>
      <c r="E141" t="e">
        <f>VLOOKUP(A141,Detail!$A$20:$H$307,11,FALSE)</f>
        <v>#N/A</v>
      </c>
    </row>
    <row r="142" spans="1:5" x14ac:dyDescent="0.25">
      <c r="A142" t="str">
        <f>IF(Detail!C45="Purchased",Detail!A45,"")</f>
        <v/>
      </c>
      <c r="C142" t="e">
        <f>VLOOKUP(A142,Detail!$A$20:$F$307,9,FALSE)</f>
        <v>#N/A</v>
      </c>
      <c r="E142" t="e">
        <f>VLOOKUP(A142,Detail!$A$20:$H$307,11,FALSE)</f>
        <v>#N/A</v>
      </c>
    </row>
    <row r="143" spans="1:5" x14ac:dyDescent="0.25">
      <c r="A143" t="str">
        <f>IF(Detail!C46="Purchased",Detail!A46,"")</f>
        <v/>
      </c>
      <c r="C143" t="e">
        <f>VLOOKUP(A143,Detail!$A$20:$F$307,9,FALSE)</f>
        <v>#N/A</v>
      </c>
      <c r="E143" t="e">
        <f>VLOOKUP(A143,Detail!$A$20:$H$307,11,FALSE)</f>
        <v>#N/A</v>
      </c>
    </row>
    <row r="144" spans="1:5" x14ac:dyDescent="0.25">
      <c r="A144" t="str">
        <f>IF(Detail!C47="Purchased",Detail!A47,"")</f>
        <v/>
      </c>
      <c r="C144" t="e">
        <f>VLOOKUP(A144,Detail!$A$20:$F$307,9,FALSE)</f>
        <v>#N/A</v>
      </c>
      <c r="E144" t="e">
        <f>VLOOKUP(A144,Detail!$A$20:$H$307,11,FALSE)</f>
        <v>#N/A</v>
      </c>
    </row>
    <row r="145" spans="1:5" x14ac:dyDescent="0.25">
      <c r="A145" t="str">
        <f>IF(Detail!C48="Purchased",Detail!A48,"")</f>
        <v/>
      </c>
      <c r="C145" t="e">
        <f>VLOOKUP(A145,Detail!$A$20:$F$307,9,FALSE)</f>
        <v>#N/A</v>
      </c>
      <c r="E145" t="e">
        <f>VLOOKUP(A145,Detail!$A$20:$H$307,11,FALSE)</f>
        <v>#N/A</v>
      </c>
    </row>
    <row r="146" spans="1:5" x14ac:dyDescent="0.25">
      <c r="A146" t="str">
        <f>IF(Detail!C49="Purchased",Detail!A49,"")</f>
        <v/>
      </c>
      <c r="C146" t="e">
        <f>VLOOKUP(A146,Detail!$A$20:$F$307,9,FALSE)</f>
        <v>#N/A</v>
      </c>
      <c r="E146" t="e">
        <f>VLOOKUP(A146,Detail!$A$20:$H$307,11,FALSE)</f>
        <v>#N/A</v>
      </c>
    </row>
    <row r="147" spans="1:5" x14ac:dyDescent="0.25">
      <c r="A147" t="str">
        <f>IF(Detail!C50="Purchased",Detail!A50,"")</f>
        <v/>
      </c>
      <c r="C147" t="e">
        <f>VLOOKUP(A147,Detail!$A$20:$F$307,9,FALSE)</f>
        <v>#N/A</v>
      </c>
      <c r="E147" t="e">
        <f>VLOOKUP(A147,Detail!$A$20:$H$307,11,FALSE)</f>
        <v>#N/A</v>
      </c>
    </row>
    <row r="148" spans="1:5" x14ac:dyDescent="0.25">
      <c r="A148" t="str">
        <f>IF(Detail!C51="Purchased",Detail!A51,"")</f>
        <v/>
      </c>
      <c r="C148" t="e">
        <f>VLOOKUP(A148,Detail!$A$20:$F$307,9,FALSE)</f>
        <v>#N/A</v>
      </c>
      <c r="E148" t="e">
        <f>VLOOKUP(A148,Detail!$A$20:$H$307,11,FALSE)</f>
        <v>#N/A</v>
      </c>
    </row>
    <row r="149" spans="1:5" x14ac:dyDescent="0.25">
      <c r="A149" t="str">
        <f>IF(Detail!C52="Purchased",Detail!A52,"")</f>
        <v/>
      </c>
      <c r="C149" t="e">
        <f>VLOOKUP(A149,Detail!$A$20:$F$307,9,FALSE)</f>
        <v>#N/A</v>
      </c>
      <c r="E149" t="e">
        <f>VLOOKUP(A149,Detail!$A$20:$H$307,11,FALSE)</f>
        <v>#N/A</v>
      </c>
    </row>
    <row r="150" spans="1:5" x14ac:dyDescent="0.25">
      <c r="A150" t="str">
        <f>IF(Detail!C53="Purchased",Detail!A53,"")</f>
        <v/>
      </c>
      <c r="C150" t="e">
        <f>VLOOKUP(A150,Detail!$A$20:$F$307,9,FALSE)</f>
        <v>#N/A</v>
      </c>
      <c r="E150" t="e">
        <f>VLOOKUP(A150,Detail!$A$20:$H$307,11,FALSE)</f>
        <v>#N/A</v>
      </c>
    </row>
    <row r="151" spans="1:5" x14ac:dyDescent="0.25">
      <c r="A151" t="str">
        <f>IF(Detail!C54="Purchased",Detail!A54,"")</f>
        <v/>
      </c>
      <c r="C151" t="e">
        <f>VLOOKUP(A151,Detail!$A$20:$F$307,9,FALSE)</f>
        <v>#N/A</v>
      </c>
      <c r="E151" t="e">
        <f>VLOOKUP(A151,Detail!$A$20:$H$307,11,FALSE)</f>
        <v>#N/A</v>
      </c>
    </row>
    <row r="152" spans="1:5" x14ac:dyDescent="0.25">
      <c r="A152" t="str">
        <f>IF(Detail!C55="Purchased",Detail!A55,"")</f>
        <v/>
      </c>
      <c r="C152" t="e">
        <f>VLOOKUP(A152,Detail!$A$20:$F$307,9,FALSE)</f>
        <v>#N/A</v>
      </c>
      <c r="E152" t="e">
        <f>VLOOKUP(A152,Detail!$A$20:$H$307,11,FALSE)</f>
        <v>#N/A</v>
      </c>
    </row>
    <row r="153" spans="1:5" x14ac:dyDescent="0.25">
      <c r="A153" t="str">
        <f>IF(Detail!C56="Purchased",Detail!A56,"")</f>
        <v/>
      </c>
      <c r="C153" t="e">
        <f>VLOOKUP(A153,Detail!$A$20:$F$307,9,FALSE)</f>
        <v>#N/A</v>
      </c>
      <c r="E153" t="e">
        <f>VLOOKUP(A153,Detail!$A$20:$H$307,11,FALSE)</f>
        <v>#N/A</v>
      </c>
    </row>
    <row r="154" spans="1:5" x14ac:dyDescent="0.25">
      <c r="A154" t="str">
        <f>IF(Detail!C57="Purchased",Detail!A57,"")</f>
        <v/>
      </c>
      <c r="C154" t="e">
        <f>VLOOKUP(A154,Detail!$A$20:$F$307,9,FALSE)</f>
        <v>#N/A</v>
      </c>
      <c r="E154" t="e">
        <f>VLOOKUP(A154,Detail!$A$20:$H$307,11,FALSE)</f>
        <v>#N/A</v>
      </c>
    </row>
    <row r="155" spans="1:5" x14ac:dyDescent="0.25">
      <c r="A155" t="str">
        <f>IF(Detail!C58="Purchased",Detail!A58,"")</f>
        <v/>
      </c>
      <c r="C155" t="e">
        <f>VLOOKUP(A155,Detail!$A$20:$F$307,9,FALSE)</f>
        <v>#N/A</v>
      </c>
      <c r="E155" t="e">
        <f>VLOOKUP(A155,Detail!$A$20:$H$307,11,FALSE)</f>
        <v>#N/A</v>
      </c>
    </row>
    <row r="156" spans="1:5" x14ac:dyDescent="0.25">
      <c r="A156" t="str">
        <f>IF(Detail!C59="Purchased",Detail!A59,"")</f>
        <v/>
      </c>
      <c r="C156" t="e">
        <f>VLOOKUP(A156,Detail!$A$20:$F$307,9,FALSE)</f>
        <v>#N/A</v>
      </c>
      <c r="E156" t="e">
        <f>VLOOKUP(A156,Detail!$A$20:$H$307,11,FALSE)</f>
        <v>#N/A</v>
      </c>
    </row>
    <row r="157" spans="1:5" x14ac:dyDescent="0.25">
      <c r="A157" t="str">
        <f>IF(Detail!C60="Purchased",Detail!A60,"")</f>
        <v/>
      </c>
      <c r="C157" t="e">
        <f>VLOOKUP(A157,Detail!$A$20:$F$307,9,FALSE)</f>
        <v>#N/A</v>
      </c>
      <c r="E157" t="e">
        <f>VLOOKUP(A157,Detail!$A$20:$H$307,11,FALSE)</f>
        <v>#N/A</v>
      </c>
    </row>
    <row r="158" spans="1:5" x14ac:dyDescent="0.25">
      <c r="A158" t="str">
        <f>IF(Detail!C61="Purchased",Detail!A61,"")</f>
        <v/>
      </c>
      <c r="C158" t="e">
        <f>VLOOKUP(A158,Detail!$A$20:$F$307,9,FALSE)</f>
        <v>#N/A</v>
      </c>
      <c r="E158" t="e">
        <f>VLOOKUP(A158,Detail!$A$20:$H$307,11,FALSE)</f>
        <v>#N/A</v>
      </c>
    </row>
    <row r="159" spans="1:5" x14ac:dyDescent="0.25">
      <c r="A159" t="str">
        <f>IF(Detail!C62="Purchased",Detail!A62,"")</f>
        <v/>
      </c>
      <c r="C159" t="e">
        <f>VLOOKUP(A159,Detail!$A$20:$F$307,9,FALSE)</f>
        <v>#N/A</v>
      </c>
      <c r="E159" t="e">
        <f>VLOOKUP(A159,Detail!$A$20:$H$307,11,FALSE)</f>
        <v>#N/A</v>
      </c>
    </row>
    <row r="160" spans="1:5" x14ac:dyDescent="0.25">
      <c r="A160" t="str">
        <f>IF(Detail!C63="Purchased",Detail!A63,"")</f>
        <v/>
      </c>
      <c r="C160" t="e">
        <f>VLOOKUP(A160,Detail!$A$20:$F$307,9,FALSE)</f>
        <v>#N/A</v>
      </c>
      <c r="E160" t="e">
        <f>VLOOKUP(A160,Detail!$A$20:$H$307,11,FALSE)</f>
        <v>#N/A</v>
      </c>
    </row>
    <row r="161" spans="1:5" x14ac:dyDescent="0.25">
      <c r="A161" t="str">
        <f>IF(Detail!C64="Purchased",Detail!A64,"")</f>
        <v/>
      </c>
      <c r="C161" t="e">
        <f>VLOOKUP(A161,Detail!$A$20:$F$307,9,FALSE)</f>
        <v>#N/A</v>
      </c>
      <c r="E161" t="e">
        <f>VLOOKUP(A161,Detail!$A$20:$H$307,11,FALSE)</f>
        <v>#N/A</v>
      </c>
    </row>
    <row r="162" spans="1:5" x14ac:dyDescent="0.25">
      <c r="A162" t="str">
        <f>IF(Detail!C65="Purchased",Detail!A65,"")</f>
        <v/>
      </c>
      <c r="C162" t="e">
        <f>VLOOKUP(A162,Detail!$A$20:$F$307,9,FALSE)</f>
        <v>#N/A</v>
      </c>
      <c r="E162" t="e">
        <f>VLOOKUP(A162,Detail!$A$20:$H$307,11,FALSE)</f>
        <v>#N/A</v>
      </c>
    </row>
    <row r="163" spans="1:5" x14ac:dyDescent="0.25">
      <c r="A163" t="str">
        <f>IF(Detail!C66="Purchased",Detail!A66,"")</f>
        <v/>
      </c>
      <c r="C163" t="e">
        <f>VLOOKUP(A163,Detail!$A$20:$F$307,9,FALSE)</f>
        <v>#N/A</v>
      </c>
      <c r="E163" t="e">
        <f>VLOOKUP(A163,Detail!$A$20:$H$307,11,FALSE)</f>
        <v>#N/A</v>
      </c>
    </row>
    <row r="164" spans="1:5" x14ac:dyDescent="0.25">
      <c r="A164" t="str">
        <f>IF(Detail!C67="Purchased",Detail!A67,"")</f>
        <v/>
      </c>
      <c r="C164" t="e">
        <f>VLOOKUP(A164,Detail!$A$20:$F$307,9,FALSE)</f>
        <v>#N/A</v>
      </c>
      <c r="E164" t="e">
        <f>VLOOKUP(A164,Detail!$A$20:$H$307,11,FALSE)</f>
        <v>#N/A</v>
      </c>
    </row>
    <row r="165" spans="1:5" x14ac:dyDescent="0.25">
      <c r="A165" t="str">
        <f>IF(Detail!C68="Purchased",Detail!A68,"")</f>
        <v/>
      </c>
      <c r="C165" t="e">
        <f>VLOOKUP(A165,Detail!$A$20:$F$307,9,FALSE)</f>
        <v>#N/A</v>
      </c>
      <c r="E165" t="e">
        <f>VLOOKUP(A165,Detail!$A$20:$H$307,11,FALSE)</f>
        <v>#N/A</v>
      </c>
    </row>
    <row r="166" spans="1:5" x14ac:dyDescent="0.25">
      <c r="A166" t="str">
        <f>IF(Detail!C69="Purchased",Detail!A69,"")</f>
        <v/>
      </c>
      <c r="C166" t="e">
        <f>VLOOKUP(A166,Detail!$A$20:$F$307,9,FALSE)</f>
        <v>#N/A</v>
      </c>
      <c r="E166" t="e">
        <f>VLOOKUP(A166,Detail!$A$20:$H$307,11,FALSE)</f>
        <v>#N/A</v>
      </c>
    </row>
    <row r="167" spans="1:5" x14ac:dyDescent="0.25">
      <c r="A167" t="str">
        <f>IF(Detail!C70="Purchased",Detail!A70,"")</f>
        <v/>
      </c>
      <c r="C167" t="e">
        <f>VLOOKUP(A167,Detail!$A$20:$F$307,9,FALSE)</f>
        <v>#N/A</v>
      </c>
      <c r="E167" t="e">
        <f>VLOOKUP(A167,Detail!$A$20:$H$307,11,FALSE)</f>
        <v>#N/A</v>
      </c>
    </row>
    <row r="168" spans="1:5" x14ac:dyDescent="0.25">
      <c r="A168" t="str">
        <f>IF(Detail!C71="Purchased",Detail!A71,"")</f>
        <v/>
      </c>
      <c r="C168" t="e">
        <f>VLOOKUP(A168,Detail!$A$20:$F$307,9,FALSE)</f>
        <v>#N/A</v>
      </c>
      <c r="E168" t="e">
        <f>VLOOKUP(A168,Detail!$A$20:$H$307,11,FALSE)</f>
        <v>#N/A</v>
      </c>
    </row>
    <row r="169" spans="1:5" x14ac:dyDescent="0.25">
      <c r="A169" t="str">
        <f>IF(Detail!C72="Purchased",Detail!A72,"")</f>
        <v/>
      </c>
      <c r="C169" t="e">
        <f>VLOOKUP(A169,Detail!$A$20:$F$307,9,FALSE)</f>
        <v>#N/A</v>
      </c>
      <c r="E169" t="e">
        <f>VLOOKUP(A169,Detail!$A$20:$H$307,11,FALSE)</f>
        <v>#N/A</v>
      </c>
    </row>
    <row r="170" spans="1:5" x14ac:dyDescent="0.25">
      <c r="A170" t="str">
        <f>IF(Detail!C73="Purchased",Detail!A73,"")</f>
        <v/>
      </c>
      <c r="C170" t="e">
        <f>VLOOKUP(A170,Detail!$A$20:$F$307,9,FALSE)</f>
        <v>#N/A</v>
      </c>
      <c r="E170" t="e">
        <f>VLOOKUP(A170,Detail!$A$20:$H$307,11,FALSE)</f>
        <v>#N/A</v>
      </c>
    </row>
    <row r="171" spans="1:5" x14ac:dyDescent="0.25">
      <c r="A171" t="str">
        <f>IF(Detail!C74="Purchased",Detail!A74,"")</f>
        <v/>
      </c>
      <c r="C171" t="e">
        <f>VLOOKUP(A171,Detail!$A$20:$F$307,9,FALSE)</f>
        <v>#N/A</v>
      </c>
      <c r="E171" t="e">
        <f>VLOOKUP(A171,Detail!$A$20:$H$307,11,FALSE)</f>
        <v>#N/A</v>
      </c>
    </row>
    <row r="172" spans="1:5" x14ac:dyDescent="0.25">
      <c r="A172" t="str">
        <f>IF(Detail!C75="Purchased",Detail!A75,"")</f>
        <v/>
      </c>
      <c r="C172" t="e">
        <f>VLOOKUP(A172,Detail!$A$20:$F$307,9,FALSE)</f>
        <v>#N/A</v>
      </c>
      <c r="E172" t="e">
        <f>VLOOKUP(A172,Detail!$A$20:$H$307,11,FALSE)</f>
        <v>#N/A</v>
      </c>
    </row>
    <row r="173" spans="1:5" x14ac:dyDescent="0.25">
      <c r="A173" t="str">
        <f>IF(Detail!C76="Purchased",Detail!A76,"")</f>
        <v/>
      </c>
      <c r="C173" t="e">
        <f>VLOOKUP(A173,Detail!$A$20:$F$307,9,FALSE)</f>
        <v>#N/A</v>
      </c>
      <c r="E173" t="e">
        <f>VLOOKUP(A173,Detail!$A$20:$H$307,11,FALSE)</f>
        <v>#N/A</v>
      </c>
    </row>
    <row r="174" spans="1:5" x14ac:dyDescent="0.25">
      <c r="A174" t="str">
        <f>IF(Detail!C77="Purchased",Detail!A77,"")</f>
        <v/>
      </c>
      <c r="C174" t="e">
        <f>VLOOKUP(A174,Detail!$A$20:$F$307,9,FALSE)</f>
        <v>#N/A</v>
      </c>
      <c r="E174" t="e">
        <f>VLOOKUP(A174,Detail!$A$20:$H$307,11,FALSE)</f>
        <v>#N/A</v>
      </c>
    </row>
    <row r="175" spans="1:5" x14ac:dyDescent="0.25">
      <c r="A175" t="str">
        <f>IF(Detail!C78="Purchased",Detail!A78,"")</f>
        <v/>
      </c>
      <c r="C175" t="e">
        <f>VLOOKUP(A175,Detail!$A$20:$F$307,9,FALSE)</f>
        <v>#N/A</v>
      </c>
      <c r="E175" t="e">
        <f>VLOOKUP(A175,Detail!$A$20:$H$307,11,FALSE)</f>
        <v>#N/A</v>
      </c>
    </row>
    <row r="176" spans="1:5" x14ac:dyDescent="0.25">
      <c r="A176" t="str">
        <f>IF(Detail!C79="Purchased",Detail!A79,"")</f>
        <v/>
      </c>
      <c r="C176" t="e">
        <f>VLOOKUP(A176,Detail!$A$20:$F$307,9,FALSE)</f>
        <v>#N/A</v>
      </c>
      <c r="E176" t="e">
        <f>VLOOKUP(A176,Detail!$A$20:$H$307,11,FALSE)</f>
        <v>#N/A</v>
      </c>
    </row>
    <row r="177" spans="1:5" x14ac:dyDescent="0.25">
      <c r="A177" t="str">
        <f>IF(Detail!C80="Purchased",Detail!A80,"")</f>
        <v/>
      </c>
      <c r="C177" t="e">
        <f>VLOOKUP(A177,Detail!$A$20:$F$307,9,FALSE)</f>
        <v>#N/A</v>
      </c>
      <c r="E177" t="e">
        <f>VLOOKUP(A177,Detail!$A$20:$H$307,11,FALSE)</f>
        <v>#N/A</v>
      </c>
    </row>
    <row r="178" spans="1:5" x14ac:dyDescent="0.25">
      <c r="A178" t="str">
        <f>IF(Detail!C81="Purchased",Detail!A81,"")</f>
        <v/>
      </c>
      <c r="C178" t="e">
        <f>VLOOKUP(A178,Detail!$A$20:$F$307,9,FALSE)</f>
        <v>#N/A</v>
      </c>
      <c r="E178" t="e">
        <f>VLOOKUP(A178,Detail!$A$20:$H$307,11,FALSE)</f>
        <v>#N/A</v>
      </c>
    </row>
    <row r="179" spans="1:5" x14ac:dyDescent="0.25">
      <c r="A179" t="str">
        <f>IF(Detail!C82="Purchased",Detail!A82,"")</f>
        <v/>
      </c>
      <c r="C179" t="e">
        <f>VLOOKUP(A179,Detail!$A$20:$F$307,9,FALSE)</f>
        <v>#N/A</v>
      </c>
      <c r="E179" t="e">
        <f>VLOOKUP(A179,Detail!$A$20:$H$307,11,FALSE)</f>
        <v>#N/A</v>
      </c>
    </row>
    <row r="180" spans="1:5" x14ac:dyDescent="0.25">
      <c r="A180" t="str">
        <f>IF(Detail!C83="Purchased",Detail!A83,"")</f>
        <v/>
      </c>
      <c r="C180" t="e">
        <f>VLOOKUP(A180,Detail!$A$20:$F$307,9,FALSE)</f>
        <v>#N/A</v>
      </c>
      <c r="E180" t="e">
        <f>VLOOKUP(A180,Detail!$A$20:$H$307,11,FALSE)</f>
        <v>#N/A</v>
      </c>
    </row>
    <row r="181" spans="1:5" x14ac:dyDescent="0.25">
      <c r="A181" t="str">
        <f>IF(Detail!C84="Purchased",Detail!A84,"")</f>
        <v/>
      </c>
      <c r="C181" t="e">
        <f>VLOOKUP(A181,Detail!$A$20:$F$307,9,FALSE)</f>
        <v>#N/A</v>
      </c>
      <c r="E181" t="e">
        <f>VLOOKUP(A181,Detail!$A$20:$H$307,11,FALSE)</f>
        <v>#N/A</v>
      </c>
    </row>
    <row r="182" spans="1:5" x14ac:dyDescent="0.25">
      <c r="A182" t="str">
        <f>IF(Detail!C85="Purchased",Detail!A85,"")</f>
        <v/>
      </c>
      <c r="C182" t="e">
        <f>VLOOKUP(A182,Detail!$A$20:$F$307,9,FALSE)</f>
        <v>#N/A</v>
      </c>
      <c r="E182" t="e">
        <f>VLOOKUP(A182,Detail!$A$20:$H$307,11,FALSE)</f>
        <v>#N/A</v>
      </c>
    </row>
    <row r="183" spans="1:5" x14ac:dyDescent="0.25">
      <c r="A183" t="str">
        <f>IF(Detail!C86="Purchased",Detail!A86,"")</f>
        <v/>
      </c>
      <c r="C183" t="e">
        <f>VLOOKUP(A183,Detail!$A$20:$F$307,9,FALSE)</f>
        <v>#N/A</v>
      </c>
      <c r="E183" t="e">
        <f>VLOOKUP(A183,Detail!$A$20:$H$307,11,FALSE)</f>
        <v>#N/A</v>
      </c>
    </row>
    <row r="184" spans="1:5" x14ac:dyDescent="0.25">
      <c r="A184" t="str">
        <f>IF(Detail!C87="Purchased",Detail!A87,"")</f>
        <v/>
      </c>
      <c r="C184" t="e">
        <f>VLOOKUP(A184,Detail!$A$20:$F$307,9,FALSE)</f>
        <v>#N/A</v>
      </c>
      <c r="E184" t="e">
        <f>VLOOKUP(A184,Detail!$A$20:$H$307,11,FALSE)</f>
        <v>#N/A</v>
      </c>
    </row>
    <row r="185" spans="1:5" x14ac:dyDescent="0.25">
      <c r="A185" t="str">
        <f>IF(Detail!C88="Purchased",Detail!A88,"")</f>
        <v/>
      </c>
      <c r="C185" t="e">
        <f>VLOOKUP(A185,Detail!$A$20:$F$307,9,FALSE)</f>
        <v>#N/A</v>
      </c>
      <c r="E185" t="e">
        <f>VLOOKUP(A185,Detail!$A$20:$H$307,11,FALSE)</f>
        <v>#N/A</v>
      </c>
    </row>
    <row r="186" spans="1:5" x14ac:dyDescent="0.25">
      <c r="A186" t="str">
        <f>IF(Detail!C89="Purchased",Detail!A89,"")</f>
        <v/>
      </c>
      <c r="C186" t="e">
        <f>VLOOKUP(A186,Detail!$A$20:$F$307,9,FALSE)</f>
        <v>#N/A</v>
      </c>
      <c r="E186" t="e">
        <f>VLOOKUP(A186,Detail!$A$20:$H$307,11,FALSE)</f>
        <v>#N/A</v>
      </c>
    </row>
    <row r="187" spans="1:5" x14ac:dyDescent="0.25">
      <c r="A187" t="str">
        <f>IF(Detail!C90="Purchased",Detail!A90,"")</f>
        <v/>
      </c>
      <c r="C187" t="e">
        <f>VLOOKUP(A187,Detail!$A$20:$F$307,9,FALSE)</f>
        <v>#N/A</v>
      </c>
      <c r="E187" t="e">
        <f>VLOOKUP(A187,Detail!$A$20:$H$307,11,FALSE)</f>
        <v>#N/A</v>
      </c>
    </row>
    <row r="188" spans="1:5" x14ac:dyDescent="0.25">
      <c r="A188" t="str">
        <f>IF(Detail!C91="Purchased",Detail!A91,"")</f>
        <v/>
      </c>
      <c r="C188" t="e">
        <f>VLOOKUP(A188,Detail!$A$20:$F$307,9,FALSE)</f>
        <v>#N/A</v>
      </c>
      <c r="E188" t="e">
        <f>VLOOKUP(A188,Detail!$A$20:$H$307,11,FALSE)</f>
        <v>#N/A</v>
      </c>
    </row>
    <row r="189" spans="1:5" x14ac:dyDescent="0.25">
      <c r="A189" t="str">
        <f>IF(Detail!C92="Purchased",Detail!A92,"")</f>
        <v/>
      </c>
      <c r="C189" t="e">
        <f>VLOOKUP(A189,Detail!$A$20:$F$307,9,FALSE)</f>
        <v>#N/A</v>
      </c>
      <c r="E189" t="e">
        <f>VLOOKUP(A189,Detail!$A$20:$H$307,11,FALSE)</f>
        <v>#N/A</v>
      </c>
    </row>
    <row r="190" spans="1:5" x14ac:dyDescent="0.25">
      <c r="A190" t="str">
        <f>IF(Detail!C93="Purchased",Detail!A93,"")</f>
        <v/>
      </c>
      <c r="C190" t="e">
        <f>VLOOKUP(A190,Detail!$A$20:$F$307,9,FALSE)</f>
        <v>#N/A</v>
      </c>
      <c r="E190" t="e">
        <f>VLOOKUP(A190,Detail!$A$20:$H$307,11,FALSE)</f>
        <v>#N/A</v>
      </c>
    </row>
    <row r="191" spans="1:5" x14ac:dyDescent="0.25">
      <c r="A191" t="str">
        <f>IF(Detail!C94="Purchased",Detail!A94,"")</f>
        <v/>
      </c>
      <c r="C191" t="e">
        <f>VLOOKUP(A191,Detail!$A$20:$F$307,9,FALSE)</f>
        <v>#N/A</v>
      </c>
      <c r="E191" t="e">
        <f>VLOOKUP(A191,Detail!$A$20:$H$307,11,FALSE)</f>
        <v>#N/A</v>
      </c>
    </row>
    <row r="192" spans="1:5" x14ac:dyDescent="0.25">
      <c r="A192" t="str">
        <f>IF(Detail!C95="Purchased",Detail!A95,"")</f>
        <v/>
      </c>
      <c r="C192" t="e">
        <f>VLOOKUP(A192,Detail!$A$20:$F$307,9,FALSE)</f>
        <v>#N/A</v>
      </c>
      <c r="E192" t="e">
        <f>VLOOKUP(A192,Detail!$A$20:$H$307,11,FALSE)</f>
        <v>#N/A</v>
      </c>
    </row>
    <row r="193" spans="1:5" x14ac:dyDescent="0.25">
      <c r="A193" t="str">
        <f>IF(Detail!C96="Purchased",Detail!A96,"")</f>
        <v/>
      </c>
      <c r="C193" t="e">
        <f>VLOOKUP(A193,Detail!$A$20:$F$307,9,FALSE)</f>
        <v>#N/A</v>
      </c>
      <c r="E193" t="e">
        <f>VLOOKUP(A193,Detail!$A$20:$H$307,11,FALSE)</f>
        <v>#N/A</v>
      </c>
    </row>
    <row r="194" spans="1:5" x14ac:dyDescent="0.25">
      <c r="A194" t="str">
        <f>IF(Detail!C97="Purchased",Detail!A97,"")</f>
        <v/>
      </c>
      <c r="C194" t="e">
        <f>VLOOKUP(A194,Detail!$A$20:$F$307,9,FALSE)</f>
        <v>#N/A</v>
      </c>
      <c r="E194" t="e">
        <f>VLOOKUP(A194,Detail!$A$20:$H$307,11,FALSE)</f>
        <v>#N/A</v>
      </c>
    </row>
    <row r="195" spans="1:5" x14ac:dyDescent="0.25">
      <c r="A195" t="str">
        <f>IF(Detail!C98="Purchased",Detail!A98,"")</f>
        <v/>
      </c>
      <c r="C195" t="e">
        <f>VLOOKUP(A195,Detail!$A$20:$F$307,9,FALSE)</f>
        <v>#N/A</v>
      </c>
      <c r="E195" t="e">
        <f>VLOOKUP(A195,Detail!$A$20:$H$307,11,FALSE)</f>
        <v>#N/A</v>
      </c>
    </row>
    <row r="196" spans="1:5" x14ac:dyDescent="0.25">
      <c r="A196" t="str">
        <f>IF(Detail!C99="Purchased",Detail!A99,"")</f>
        <v/>
      </c>
      <c r="C196" t="e">
        <f>VLOOKUP(A196,Detail!$A$20:$F$307,9,FALSE)</f>
        <v>#N/A</v>
      </c>
      <c r="E196" t="e">
        <f>VLOOKUP(A196,Detail!$A$20:$H$307,11,FALSE)</f>
        <v>#N/A</v>
      </c>
    </row>
    <row r="197" spans="1:5" x14ac:dyDescent="0.25">
      <c r="A197" t="str">
        <f>IF(Detail!C100="Purchased",Detail!A100,"")</f>
        <v/>
      </c>
      <c r="C197" t="e">
        <f>VLOOKUP(A197,Detail!$A$20:$F$307,9,FALSE)</f>
        <v>#N/A</v>
      </c>
      <c r="E197" t="e">
        <f>VLOOKUP(A197,Detail!$A$20:$H$307,11,FALSE)</f>
        <v>#N/A</v>
      </c>
    </row>
    <row r="198" spans="1:5" x14ac:dyDescent="0.25">
      <c r="A198" t="str">
        <f>IF(Detail!C101="Purchased",Detail!A101,"")</f>
        <v/>
      </c>
      <c r="C198" t="e">
        <f>VLOOKUP(A198,Detail!$A$20:$F$307,9,FALSE)</f>
        <v>#N/A</v>
      </c>
      <c r="E198" t="e">
        <f>VLOOKUP(A198,Detail!$A$20:$H$307,11,FALSE)</f>
        <v>#N/A</v>
      </c>
    </row>
    <row r="199" spans="1:5" x14ac:dyDescent="0.25">
      <c r="A199" t="str">
        <f>IF(Detail!C102="Purchased",Detail!A102,"")</f>
        <v/>
      </c>
      <c r="C199" t="e">
        <f>VLOOKUP(A199,Detail!$A$20:$F$307,9,FALSE)</f>
        <v>#N/A</v>
      </c>
      <c r="E199" t="e">
        <f>VLOOKUP(A199,Detail!$A$20:$H$307,11,FALSE)</f>
        <v>#N/A</v>
      </c>
    </row>
    <row r="200" spans="1:5" x14ac:dyDescent="0.25">
      <c r="A200" t="str">
        <f>IF(Detail!C103="Purchased",Detail!A103,"")</f>
        <v/>
      </c>
      <c r="C200" t="e">
        <f>VLOOKUP(A200,Detail!$A$20:$F$307,9,FALSE)</f>
        <v>#N/A</v>
      </c>
      <c r="E200" t="e">
        <f>VLOOKUP(A200,Detail!$A$20:$H$307,11,FALSE)</f>
        <v>#N/A</v>
      </c>
    </row>
    <row r="201" spans="1:5" x14ac:dyDescent="0.25">
      <c r="A201" t="str">
        <f>IF(Detail!C104="Purchased",Detail!A104,"")</f>
        <v/>
      </c>
      <c r="C201" t="e">
        <f>VLOOKUP(A201,Detail!$A$20:$F$307,9,FALSE)</f>
        <v>#N/A</v>
      </c>
      <c r="E201" t="e">
        <f>VLOOKUP(A201,Detail!$A$20:$H$307,11,FALSE)</f>
        <v>#N/A</v>
      </c>
    </row>
    <row r="202" spans="1:5" x14ac:dyDescent="0.25">
      <c r="A202" t="str">
        <f>IF(Detail!C105="Purchased",Detail!A105,"")</f>
        <v/>
      </c>
      <c r="C202" t="e">
        <f>VLOOKUP(A202,Detail!$A$20:$F$307,9,FALSE)</f>
        <v>#N/A</v>
      </c>
      <c r="E202" t="e">
        <f>VLOOKUP(A202,Detail!$A$20:$H$307,11,FALSE)</f>
        <v>#N/A</v>
      </c>
    </row>
    <row r="203" spans="1:5" x14ac:dyDescent="0.25">
      <c r="A203" t="str">
        <f>IF(Detail!C106="Purchased",Detail!A106,"")</f>
        <v/>
      </c>
      <c r="C203" t="e">
        <f>VLOOKUP(A203,Detail!$A$20:$F$307,9,FALSE)</f>
        <v>#N/A</v>
      </c>
      <c r="E203" t="e">
        <f>VLOOKUP(A203,Detail!$A$20:$H$307,11,FALSE)</f>
        <v>#N/A</v>
      </c>
    </row>
    <row r="204" spans="1:5" x14ac:dyDescent="0.25">
      <c r="A204" t="str">
        <f>IF(Detail!C107="Purchased",Detail!A107,"")</f>
        <v/>
      </c>
      <c r="C204" t="e">
        <f>VLOOKUP(A204,Detail!$A$20:$F$307,9,FALSE)</f>
        <v>#N/A</v>
      </c>
      <c r="E204" t="e">
        <f>VLOOKUP(A204,Detail!$A$20:$H$307,11,FALSE)</f>
        <v>#N/A</v>
      </c>
    </row>
    <row r="205" spans="1:5" x14ac:dyDescent="0.25">
      <c r="A205" t="str">
        <f>IF(Detail!C108="Purchased",Detail!A108,"")</f>
        <v/>
      </c>
      <c r="C205" t="e">
        <f>VLOOKUP(A205,Detail!$A$20:$F$307,9,FALSE)</f>
        <v>#N/A</v>
      </c>
      <c r="E205" t="e">
        <f>VLOOKUP(A205,Detail!$A$20:$H$307,11,FALSE)</f>
        <v>#N/A</v>
      </c>
    </row>
    <row r="206" spans="1:5" x14ac:dyDescent="0.25">
      <c r="A206" t="str">
        <f>IF(Detail!C109="Purchased",Detail!A109,"")</f>
        <v/>
      </c>
      <c r="C206" t="e">
        <f>VLOOKUP(A206,Detail!$A$20:$F$307,9,FALSE)</f>
        <v>#N/A</v>
      </c>
      <c r="E206" t="e">
        <f>VLOOKUP(A206,Detail!$A$20:$H$307,11,FALSE)</f>
        <v>#N/A</v>
      </c>
    </row>
    <row r="207" spans="1:5" x14ac:dyDescent="0.25">
      <c r="A207" t="str">
        <f>IF(Detail!C110="Purchased",Detail!A110,"")</f>
        <v/>
      </c>
      <c r="C207" t="e">
        <f>VLOOKUP(A207,Detail!$A$20:$F$307,9,FALSE)</f>
        <v>#N/A</v>
      </c>
      <c r="E207" t="e">
        <f>VLOOKUP(A207,Detail!$A$20:$H$307,11,FALSE)</f>
        <v>#N/A</v>
      </c>
    </row>
    <row r="208" spans="1:5" x14ac:dyDescent="0.25">
      <c r="A208" t="str">
        <f>IF(Detail!C111="Purchased",Detail!A111,"")</f>
        <v/>
      </c>
      <c r="C208" t="e">
        <f>VLOOKUP(A208,Detail!$A$20:$F$307,9,FALSE)</f>
        <v>#N/A</v>
      </c>
      <c r="E208" t="e">
        <f>VLOOKUP(A208,Detail!$A$20:$H$307,11,FALSE)</f>
        <v>#N/A</v>
      </c>
    </row>
    <row r="209" spans="1:5" x14ac:dyDescent="0.25">
      <c r="A209" t="str">
        <f>IF(Detail!C112="Purchased",Detail!A112,"")</f>
        <v/>
      </c>
      <c r="C209" t="e">
        <f>VLOOKUP(A209,Detail!$A$20:$F$307,9,FALSE)</f>
        <v>#N/A</v>
      </c>
      <c r="E209" t="e">
        <f>VLOOKUP(A209,Detail!$A$20:$H$307,11,FALSE)</f>
        <v>#N/A</v>
      </c>
    </row>
    <row r="210" spans="1:5" x14ac:dyDescent="0.25">
      <c r="A210" t="str">
        <f>IF(Detail!C113="Purchased",Detail!A113,"")</f>
        <v/>
      </c>
      <c r="C210" t="e">
        <f>VLOOKUP(A210,Detail!$A$20:$F$307,9,FALSE)</f>
        <v>#N/A</v>
      </c>
      <c r="E210" t="e">
        <f>VLOOKUP(A210,Detail!$A$20:$H$307,11,FALSE)</f>
        <v>#N/A</v>
      </c>
    </row>
    <row r="211" spans="1:5" x14ac:dyDescent="0.25">
      <c r="A211" t="str">
        <f>IF(Detail!C114="Purchased",Detail!A114,"")</f>
        <v/>
      </c>
      <c r="C211" t="e">
        <f>VLOOKUP(A211,Detail!$A$20:$F$307,9,FALSE)</f>
        <v>#N/A</v>
      </c>
      <c r="E211" t="e">
        <f>VLOOKUP(A211,Detail!$A$20:$H$307,11,FALSE)</f>
        <v>#N/A</v>
      </c>
    </row>
    <row r="212" spans="1:5" x14ac:dyDescent="0.25">
      <c r="A212" t="str">
        <f>IF(Detail!C115="Purchased",Detail!A115,"")</f>
        <v/>
      </c>
      <c r="C212" t="e">
        <f>VLOOKUP(A212,Detail!$A$20:$F$307,9,FALSE)</f>
        <v>#N/A</v>
      </c>
      <c r="E212" t="e">
        <f>VLOOKUP(A212,Detail!$A$20:$H$307,11,FALSE)</f>
        <v>#N/A</v>
      </c>
    </row>
    <row r="213" spans="1:5" x14ac:dyDescent="0.25">
      <c r="A213" t="str">
        <f>IF(Detail!C116="Purchased",Detail!A116,"")</f>
        <v/>
      </c>
      <c r="C213" t="e">
        <f>VLOOKUP(A213,Detail!$A$20:$F$307,9,FALSE)</f>
        <v>#N/A</v>
      </c>
      <c r="E213" t="e">
        <f>VLOOKUP(A213,Detail!$A$20:$H$307,11,FALSE)</f>
        <v>#N/A</v>
      </c>
    </row>
    <row r="214" spans="1:5" x14ac:dyDescent="0.25">
      <c r="A214" t="str">
        <f>IF(Detail!C117="Purchased",Detail!A117,"")</f>
        <v/>
      </c>
      <c r="C214" t="e">
        <f>VLOOKUP(A214,Detail!$A$20:$F$307,9,FALSE)</f>
        <v>#N/A</v>
      </c>
      <c r="E214" t="e">
        <f>VLOOKUP(A214,Detail!$A$20:$H$307,11,FALSE)</f>
        <v>#N/A</v>
      </c>
    </row>
    <row r="215" spans="1:5" x14ac:dyDescent="0.25">
      <c r="A215" t="str">
        <f>IF(Detail!C118="Purchased",Detail!A118,"")</f>
        <v/>
      </c>
      <c r="C215" t="e">
        <f>VLOOKUP(A215,Detail!$A$20:$F$307,9,FALSE)</f>
        <v>#N/A</v>
      </c>
      <c r="E215" t="e">
        <f>VLOOKUP(A215,Detail!$A$20:$H$307,11,FALSE)</f>
        <v>#N/A</v>
      </c>
    </row>
    <row r="216" spans="1:5" x14ac:dyDescent="0.25">
      <c r="A216" t="str">
        <f>IF(Detail!C119="Purchased",Detail!A119,"")</f>
        <v/>
      </c>
      <c r="C216" t="e">
        <f>VLOOKUP(A216,Detail!$A$20:$F$307,9,FALSE)</f>
        <v>#N/A</v>
      </c>
      <c r="E216" t="e">
        <f>VLOOKUP(A216,Detail!$A$20:$H$307,11,FALSE)</f>
        <v>#N/A</v>
      </c>
    </row>
    <row r="217" spans="1:5" x14ac:dyDescent="0.25">
      <c r="A217" t="str">
        <f>IF(Detail!C120="Purchased",Detail!A120,"")</f>
        <v/>
      </c>
      <c r="C217" t="e">
        <f>VLOOKUP(A217,Detail!$A$20:$F$307,9,FALSE)</f>
        <v>#N/A</v>
      </c>
      <c r="E217" t="e">
        <f>VLOOKUP(A217,Detail!$A$20:$H$307,11,FALSE)</f>
        <v>#N/A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Instructions</vt:lpstr>
      <vt:lpstr>Budget</vt:lpstr>
      <vt:lpstr>Detail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Meyer</dc:creator>
  <cp:lastModifiedBy>Patrick Meyer</cp:lastModifiedBy>
  <dcterms:created xsi:type="dcterms:W3CDTF">2024-04-18T16:26:22Z</dcterms:created>
  <dcterms:modified xsi:type="dcterms:W3CDTF">2024-05-01T16:14:14Z</dcterms:modified>
</cp:coreProperties>
</file>